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4115" windowHeight="8610" tabRatio="486"/>
  </bookViews>
  <sheets>
    <sheet name="3º básico A" sheetId="3" r:id="rId1"/>
    <sheet name="3º básico B" sheetId="4" r:id="rId2"/>
    <sheet name="3º básico C" sheetId="5" r:id="rId3"/>
    <sheet name="INFORME GLOBAL" sheetId="7" r:id="rId4"/>
  </sheets>
  <definedNames>
    <definedName name="_xlnm._FilterDatabase" localSheetId="0" hidden="1">'3º básico A'!#REF!</definedName>
    <definedName name="_xlnm._FilterDatabase" localSheetId="1" hidden="1">'3º básico B'!#REF!</definedName>
    <definedName name="_xlnm._FilterDatabase" localSheetId="2" hidden="1">'3º básico C'!#REF!</definedName>
    <definedName name="_xlnm.Print_Area" localSheetId="3">'INFORME GLOBAL'!$A$1:$BL$71</definedName>
  </definedNames>
  <calcPr calcId="145621"/>
</workbook>
</file>

<file path=xl/calcChain.xml><?xml version="1.0" encoding="utf-8"?>
<calcChain xmlns="http://schemas.openxmlformats.org/spreadsheetml/2006/main">
  <c r="G54" i="3" l="1"/>
  <c r="I54" i="3"/>
  <c r="K54" i="3"/>
  <c r="M54" i="3"/>
  <c r="O54" i="3"/>
  <c r="Q54" i="3"/>
  <c r="S54" i="3"/>
  <c r="U54" i="3"/>
  <c r="W54" i="3"/>
  <c r="Y54" i="3"/>
  <c r="AA54" i="3"/>
  <c r="AC54" i="3"/>
  <c r="AE54" i="3"/>
  <c r="AG54" i="3"/>
  <c r="AI54" i="3"/>
  <c r="AK54" i="3"/>
  <c r="AM54" i="3"/>
  <c r="AO54" i="3"/>
  <c r="AQ54" i="3"/>
  <c r="AS54" i="3"/>
  <c r="AU54" i="3"/>
  <c r="AW54" i="3"/>
  <c r="AY54" i="3"/>
  <c r="BA54" i="3"/>
  <c r="G55" i="3"/>
  <c r="I55" i="3"/>
  <c r="K55" i="3"/>
  <c r="M55" i="3"/>
  <c r="O55" i="3"/>
  <c r="Q55" i="3"/>
  <c r="S55" i="3"/>
  <c r="U55" i="3"/>
  <c r="W55" i="3"/>
  <c r="Y55" i="3"/>
  <c r="AA55" i="3"/>
  <c r="AC55" i="3"/>
  <c r="AE55" i="3"/>
  <c r="AG55" i="3"/>
  <c r="AI55" i="3"/>
  <c r="AK55" i="3"/>
  <c r="AM55" i="3"/>
  <c r="AO55" i="3"/>
  <c r="AQ55" i="3"/>
  <c r="AS55" i="3"/>
  <c r="AU55" i="3"/>
  <c r="AW55" i="3"/>
  <c r="AY55" i="3"/>
  <c r="BA55" i="3"/>
  <c r="G56" i="3"/>
  <c r="I56" i="3"/>
  <c r="K56" i="3"/>
  <c r="M56" i="3"/>
  <c r="O56" i="3"/>
  <c r="Q56" i="3"/>
  <c r="S56" i="3"/>
  <c r="U56" i="3"/>
  <c r="W56" i="3"/>
  <c r="Y56" i="3"/>
  <c r="AA56" i="3"/>
  <c r="AC56" i="3"/>
  <c r="AE56" i="3"/>
  <c r="AG56" i="3"/>
  <c r="AI56" i="3"/>
  <c r="AK56" i="3"/>
  <c r="AM56" i="3"/>
  <c r="AO56" i="3"/>
  <c r="AQ56" i="3"/>
  <c r="AS56" i="3"/>
  <c r="AU56" i="3"/>
  <c r="AW56" i="3"/>
  <c r="AY56" i="3"/>
  <c r="BA56" i="3"/>
  <c r="G57" i="3"/>
  <c r="I57" i="3"/>
  <c r="K57" i="3"/>
  <c r="M57" i="3"/>
  <c r="O57" i="3"/>
  <c r="Q57" i="3"/>
  <c r="S57" i="3"/>
  <c r="U57" i="3"/>
  <c r="W57" i="3"/>
  <c r="Y57" i="3"/>
  <c r="AA57" i="3"/>
  <c r="AC57" i="3"/>
  <c r="AE57" i="3"/>
  <c r="AG57" i="3"/>
  <c r="AI57" i="3"/>
  <c r="AK57" i="3"/>
  <c r="AM57" i="3"/>
  <c r="AO57" i="3"/>
  <c r="AQ57" i="3"/>
  <c r="AS57" i="3"/>
  <c r="AU57" i="3"/>
  <c r="AW57" i="3"/>
  <c r="AY57" i="3"/>
  <c r="BA57" i="3"/>
  <c r="G58" i="3"/>
  <c r="I58" i="3"/>
  <c r="K58" i="3"/>
  <c r="M58" i="3"/>
  <c r="O58" i="3"/>
  <c r="Q58" i="3"/>
  <c r="S58" i="3"/>
  <c r="U58" i="3"/>
  <c r="W58" i="3"/>
  <c r="Y58" i="3"/>
  <c r="AA58" i="3"/>
  <c r="AC58" i="3"/>
  <c r="AE58" i="3"/>
  <c r="AG58" i="3"/>
  <c r="AI58" i="3"/>
  <c r="AK58" i="3"/>
  <c r="AM58" i="3"/>
  <c r="AO58" i="3"/>
  <c r="AQ58" i="3"/>
  <c r="AS58" i="3"/>
  <c r="AU58" i="3"/>
  <c r="AW58" i="3"/>
  <c r="AY58" i="3"/>
  <c r="BA58" i="3"/>
  <c r="G59" i="3"/>
  <c r="I59" i="3"/>
  <c r="K59" i="3"/>
  <c r="M59" i="3"/>
  <c r="O59" i="3"/>
  <c r="Q59" i="3"/>
  <c r="S59" i="3"/>
  <c r="U59" i="3"/>
  <c r="W59" i="3"/>
  <c r="Y59" i="3"/>
  <c r="AA59" i="3"/>
  <c r="AC59" i="3"/>
  <c r="AE59" i="3"/>
  <c r="AG59" i="3"/>
  <c r="AI59" i="3"/>
  <c r="AK59" i="3"/>
  <c r="AM59" i="3"/>
  <c r="AO59" i="3"/>
  <c r="AQ59" i="3"/>
  <c r="AS59" i="3"/>
  <c r="AU59" i="3"/>
  <c r="AW59" i="3"/>
  <c r="AY59" i="3"/>
  <c r="BA59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AK60" i="3"/>
  <c r="AM60" i="3"/>
  <c r="AO60" i="3"/>
  <c r="AQ60" i="3"/>
  <c r="AS60" i="3"/>
  <c r="AU60" i="3"/>
  <c r="AW60" i="3"/>
  <c r="AY60" i="3"/>
  <c r="BA60" i="3"/>
  <c r="G61" i="3"/>
  <c r="I61" i="3"/>
  <c r="K61" i="3"/>
  <c r="M61" i="3"/>
  <c r="O61" i="3"/>
  <c r="Q61" i="3"/>
  <c r="S61" i="3"/>
  <c r="U61" i="3"/>
  <c r="W61" i="3"/>
  <c r="Y61" i="3"/>
  <c r="AA61" i="3"/>
  <c r="AC61" i="3"/>
  <c r="AE61" i="3"/>
  <c r="AG61" i="3"/>
  <c r="AI61" i="3"/>
  <c r="AK61" i="3"/>
  <c r="AM61" i="3"/>
  <c r="AO61" i="3"/>
  <c r="AQ61" i="3"/>
  <c r="AS61" i="3"/>
  <c r="AU61" i="3"/>
  <c r="AW61" i="3"/>
  <c r="AY61" i="3"/>
  <c r="BA61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AK62" i="3"/>
  <c r="AM62" i="3"/>
  <c r="AO62" i="3"/>
  <c r="AQ62" i="3"/>
  <c r="AS62" i="3"/>
  <c r="AU62" i="3"/>
  <c r="AW62" i="3"/>
  <c r="AY62" i="3"/>
  <c r="BA62" i="3"/>
  <c r="G63" i="3"/>
  <c r="I63" i="3"/>
  <c r="K63" i="3"/>
  <c r="M63" i="3"/>
  <c r="O63" i="3"/>
  <c r="Q63" i="3"/>
  <c r="S63" i="3"/>
  <c r="U63" i="3"/>
  <c r="W63" i="3"/>
  <c r="Y63" i="3"/>
  <c r="AA63" i="3"/>
  <c r="AC63" i="3"/>
  <c r="AE63" i="3"/>
  <c r="AG63" i="3"/>
  <c r="AI63" i="3"/>
  <c r="AK63" i="3"/>
  <c r="AM63" i="3"/>
  <c r="AO63" i="3"/>
  <c r="AQ63" i="3"/>
  <c r="AS63" i="3"/>
  <c r="AU63" i="3"/>
  <c r="AW63" i="3"/>
  <c r="AY63" i="3"/>
  <c r="BA63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AI64" i="3"/>
  <c r="AK64" i="3"/>
  <c r="AM64" i="3"/>
  <c r="AO64" i="3"/>
  <c r="AQ64" i="3"/>
  <c r="AS64" i="3"/>
  <c r="AU64" i="3"/>
  <c r="AW64" i="3"/>
  <c r="AY64" i="3"/>
  <c r="BA64" i="3"/>
  <c r="G65" i="3"/>
  <c r="I65" i="3"/>
  <c r="K65" i="3"/>
  <c r="M65" i="3"/>
  <c r="O65" i="3"/>
  <c r="Q65" i="3"/>
  <c r="S65" i="3"/>
  <c r="U65" i="3"/>
  <c r="W65" i="3"/>
  <c r="Y65" i="3"/>
  <c r="AA65" i="3"/>
  <c r="AC65" i="3"/>
  <c r="AE65" i="3"/>
  <c r="AG65" i="3"/>
  <c r="AI65" i="3"/>
  <c r="AK65" i="3"/>
  <c r="AM65" i="3"/>
  <c r="AO65" i="3"/>
  <c r="AQ65" i="3"/>
  <c r="AS65" i="3"/>
  <c r="AU65" i="3"/>
  <c r="AW65" i="3"/>
  <c r="AY65" i="3"/>
  <c r="BA65" i="3"/>
  <c r="G66" i="3"/>
  <c r="I66" i="3"/>
  <c r="K66" i="3"/>
  <c r="M66" i="3"/>
  <c r="O66" i="3"/>
  <c r="Q66" i="3"/>
  <c r="S66" i="3"/>
  <c r="U66" i="3"/>
  <c r="W66" i="3"/>
  <c r="Y66" i="3"/>
  <c r="AA66" i="3"/>
  <c r="AC66" i="3"/>
  <c r="AE66" i="3"/>
  <c r="AG66" i="3"/>
  <c r="AI66" i="3"/>
  <c r="AK66" i="3"/>
  <c r="AM66" i="3"/>
  <c r="AO66" i="3"/>
  <c r="AQ66" i="3"/>
  <c r="AS66" i="3"/>
  <c r="AU66" i="3"/>
  <c r="AW66" i="3"/>
  <c r="AY66" i="3"/>
  <c r="BA66" i="3"/>
  <c r="G67" i="3"/>
  <c r="I67" i="3"/>
  <c r="K67" i="3"/>
  <c r="M67" i="3"/>
  <c r="O67" i="3"/>
  <c r="Q67" i="3"/>
  <c r="S67" i="3"/>
  <c r="U67" i="3"/>
  <c r="W67" i="3"/>
  <c r="Y67" i="3"/>
  <c r="AA67" i="3"/>
  <c r="AC67" i="3"/>
  <c r="AE67" i="3"/>
  <c r="AG67" i="3"/>
  <c r="AI67" i="3"/>
  <c r="AK67" i="3"/>
  <c r="AM67" i="3"/>
  <c r="AO67" i="3"/>
  <c r="AQ67" i="3"/>
  <c r="AS67" i="3"/>
  <c r="AU67" i="3"/>
  <c r="AW67" i="3"/>
  <c r="AY67" i="3"/>
  <c r="BA67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AK68" i="3"/>
  <c r="AM68" i="3"/>
  <c r="AO68" i="3"/>
  <c r="AQ68" i="3"/>
  <c r="AS68" i="3"/>
  <c r="AU68" i="3"/>
  <c r="AW68" i="3"/>
  <c r="AY68" i="3"/>
  <c r="BA68" i="3"/>
  <c r="G69" i="3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AS69" i="3"/>
  <c r="AU69" i="3"/>
  <c r="AW69" i="3"/>
  <c r="AY69" i="3"/>
  <c r="BA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AS70" i="3"/>
  <c r="AU70" i="3"/>
  <c r="AW70" i="3"/>
  <c r="AY70" i="3"/>
  <c r="BA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AO71" i="3"/>
  <c r="AQ71" i="3"/>
  <c r="AS71" i="3"/>
  <c r="AU71" i="3"/>
  <c r="AW71" i="3"/>
  <c r="AY71" i="3"/>
  <c r="BA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AS72" i="3"/>
  <c r="AU72" i="3"/>
  <c r="AW72" i="3"/>
  <c r="AY72" i="3"/>
  <c r="BA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AS73" i="3"/>
  <c r="AU73" i="3"/>
  <c r="AW73" i="3"/>
  <c r="AY73" i="3"/>
  <c r="BA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AS74" i="3"/>
  <c r="AU74" i="3"/>
  <c r="AW74" i="3"/>
  <c r="AY74" i="3"/>
  <c r="BA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AS75" i="3"/>
  <c r="AU75" i="3"/>
  <c r="AW75" i="3"/>
  <c r="AY75" i="3"/>
  <c r="BA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AU76" i="3"/>
  <c r="AW76" i="3"/>
  <c r="AY76" i="3"/>
  <c r="BA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AS77" i="3"/>
  <c r="AU77" i="3"/>
  <c r="AW77" i="3"/>
  <c r="AY77" i="3"/>
  <c r="BA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AU78" i="3"/>
  <c r="AW78" i="3"/>
  <c r="AY78" i="3"/>
  <c r="BA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AK79" i="3"/>
  <c r="AM79" i="3"/>
  <c r="AO79" i="3"/>
  <c r="AQ79" i="3"/>
  <c r="AS79" i="3"/>
  <c r="AU79" i="3"/>
  <c r="AW79" i="3"/>
  <c r="AY79" i="3"/>
  <c r="BA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AU80" i="3"/>
  <c r="AW80" i="3"/>
  <c r="AY80" i="3"/>
  <c r="BA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AS81" i="3"/>
  <c r="AU81" i="3"/>
  <c r="AW81" i="3"/>
  <c r="AY81" i="3"/>
  <c r="BA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AU82" i="3"/>
  <c r="AW82" i="3"/>
  <c r="AY82" i="3"/>
  <c r="BA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AS83" i="3"/>
  <c r="AU83" i="3"/>
  <c r="AW83" i="3"/>
  <c r="AY83" i="3"/>
  <c r="BA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AU84" i="3"/>
  <c r="AW84" i="3"/>
  <c r="AY84" i="3"/>
  <c r="BA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AS85" i="3"/>
  <c r="AU85" i="3"/>
  <c r="AW85" i="3"/>
  <c r="AY85" i="3"/>
  <c r="BA85" i="3"/>
  <c r="AY54" i="4" l="1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Q86" i="3" l="1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BY104" i="5" l="1"/>
  <c r="BY103" i="5"/>
  <c r="BY104" i="4"/>
  <c r="BY103" i="4"/>
  <c r="BY104" i="3"/>
  <c r="BY103" i="3"/>
  <c r="BE8" i="7"/>
  <c r="F10" i="7"/>
  <c r="BI55" i="5"/>
  <c r="BI55" i="4"/>
  <c r="BI55" i="3"/>
  <c r="F11" i="3"/>
  <c r="BG8" i="7"/>
  <c r="BC8" i="7"/>
  <c r="BA8" i="7"/>
  <c r="BY105" i="5"/>
  <c r="BY102" i="5"/>
  <c r="BB102" i="5"/>
  <c r="BQ100" i="5"/>
  <c r="BP100" i="5"/>
  <c r="BO100" i="5"/>
  <c r="BN100" i="5"/>
  <c r="BM100" i="5"/>
  <c r="BL100" i="5"/>
  <c r="BK100" i="5"/>
  <c r="BJ100" i="5"/>
  <c r="BH100" i="5"/>
  <c r="BG100" i="5"/>
  <c r="BF100" i="5"/>
  <c r="BC100" i="5"/>
  <c r="BA100" i="5"/>
  <c r="AY100" i="5"/>
  <c r="AW100" i="5"/>
  <c r="AU100" i="5"/>
  <c r="AS100" i="5"/>
  <c r="AQ100" i="5"/>
  <c r="AO100" i="5"/>
  <c r="AM100" i="5"/>
  <c r="AK100" i="5"/>
  <c r="AI100" i="5"/>
  <c r="AG100" i="5"/>
  <c r="AE100" i="5"/>
  <c r="AC100" i="5"/>
  <c r="AA100" i="5"/>
  <c r="Y100" i="5"/>
  <c r="W100" i="5"/>
  <c r="U100" i="5"/>
  <c r="S100" i="5"/>
  <c r="Q100" i="5"/>
  <c r="O100" i="5"/>
  <c r="M100" i="5"/>
  <c r="K100" i="5"/>
  <c r="I100" i="5"/>
  <c r="G100" i="5"/>
  <c r="BQ99" i="5"/>
  <c r="BP99" i="5"/>
  <c r="BO99" i="5"/>
  <c r="BN99" i="5"/>
  <c r="BM99" i="5"/>
  <c r="BL99" i="5"/>
  <c r="BK99" i="5"/>
  <c r="BJ99" i="5"/>
  <c r="BH99" i="5"/>
  <c r="BG99" i="5"/>
  <c r="BF99" i="5"/>
  <c r="BC99" i="5"/>
  <c r="BA99" i="5"/>
  <c r="AY99" i="5"/>
  <c r="AW99" i="5"/>
  <c r="AU99" i="5"/>
  <c r="AS99" i="5"/>
  <c r="AQ99" i="5"/>
  <c r="AO99" i="5"/>
  <c r="AM99" i="5"/>
  <c r="AK99" i="5"/>
  <c r="AI99" i="5"/>
  <c r="AG99" i="5"/>
  <c r="AE99" i="5"/>
  <c r="AC99" i="5"/>
  <c r="AA99" i="5"/>
  <c r="Y99" i="5"/>
  <c r="W99" i="5"/>
  <c r="U99" i="5"/>
  <c r="S99" i="5"/>
  <c r="Q99" i="5"/>
  <c r="O99" i="5"/>
  <c r="M99" i="5"/>
  <c r="K99" i="5"/>
  <c r="I99" i="5"/>
  <c r="G99" i="5"/>
  <c r="BQ98" i="5"/>
  <c r="BP98" i="5"/>
  <c r="BO98" i="5"/>
  <c r="BN98" i="5"/>
  <c r="BM98" i="5"/>
  <c r="BL98" i="5"/>
  <c r="BK98" i="5"/>
  <c r="BJ98" i="5"/>
  <c r="BH98" i="5"/>
  <c r="BG98" i="5"/>
  <c r="BF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BQ97" i="5"/>
  <c r="BP97" i="5"/>
  <c r="BO97" i="5"/>
  <c r="BN97" i="5"/>
  <c r="BM97" i="5"/>
  <c r="BL97" i="5"/>
  <c r="BK97" i="5"/>
  <c r="BJ97" i="5"/>
  <c r="BH97" i="5"/>
  <c r="BG97" i="5"/>
  <c r="BF97" i="5"/>
  <c r="BC97" i="5"/>
  <c r="BA97" i="5"/>
  <c r="AY97" i="5"/>
  <c r="AW97" i="5"/>
  <c r="AU97" i="5"/>
  <c r="AS97" i="5"/>
  <c r="AQ97" i="5"/>
  <c r="AO97" i="5"/>
  <c r="AM97" i="5"/>
  <c r="AK97" i="5"/>
  <c r="AI97" i="5"/>
  <c r="AG97" i="5"/>
  <c r="AE97" i="5"/>
  <c r="AC97" i="5"/>
  <c r="AA97" i="5"/>
  <c r="Y97" i="5"/>
  <c r="W97" i="5"/>
  <c r="U97" i="5"/>
  <c r="S97" i="5"/>
  <c r="Q97" i="5"/>
  <c r="O97" i="5"/>
  <c r="M97" i="5"/>
  <c r="K97" i="5"/>
  <c r="I97" i="5"/>
  <c r="G97" i="5"/>
  <c r="BQ96" i="5"/>
  <c r="BP96" i="5"/>
  <c r="BO96" i="5"/>
  <c r="BN96" i="5"/>
  <c r="BM96" i="5"/>
  <c r="BL96" i="5"/>
  <c r="BK96" i="5"/>
  <c r="BJ96" i="5"/>
  <c r="BH96" i="5"/>
  <c r="BG96" i="5"/>
  <c r="BF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BQ95" i="5"/>
  <c r="BP95" i="5"/>
  <c r="BO95" i="5"/>
  <c r="BN95" i="5"/>
  <c r="BM95" i="5"/>
  <c r="BL95" i="5"/>
  <c r="BK95" i="5"/>
  <c r="BJ95" i="5"/>
  <c r="BH95" i="5"/>
  <c r="BG95" i="5"/>
  <c r="BF95" i="5"/>
  <c r="BC95" i="5"/>
  <c r="BA95" i="5"/>
  <c r="AY95" i="5"/>
  <c r="AW95" i="5"/>
  <c r="AU95" i="5"/>
  <c r="AS95" i="5"/>
  <c r="AQ95" i="5"/>
  <c r="AO95" i="5"/>
  <c r="AM95" i="5"/>
  <c r="AK95" i="5"/>
  <c r="AI95" i="5"/>
  <c r="AG95" i="5"/>
  <c r="AE95" i="5"/>
  <c r="AC95" i="5"/>
  <c r="AA95" i="5"/>
  <c r="Y95" i="5"/>
  <c r="W95" i="5"/>
  <c r="U95" i="5"/>
  <c r="S95" i="5"/>
  <c r="Q95" i="5"/>
  <c r="O95" i="5"/>
  <c r="M95" i="5"/>
  <c r="K95" i="5"/>
  <c r="I95" i="5"/>
  <c r="G95" i="5"/>
  <c r="BQ94" i="5"/>
  <c r="BP94" i="5"/>
  <c r="BO94" i="5"/>
  <c r="BN94" i="5"/>
  <c r="BM94" i="5"/>
  <c r="BL94" i="5"/>
  <c r="BK94" i="5"/>
  <c r="BJ94" i="5"/>
  <c r="BH94" i="5"/>
  <c r="BG94" i="5"/>
  <c r="BF94" i="5"/>
  <c r="BC94" i="5"/>
  <c r="BA94" i="5"/>
  <c r="AY94" i="5"/>
  <c r="AW94" i="5"/>
  <c r="AU94" i="5"/>
  <c r="AS94" i="5"/>
  <c r="AQ94" i="5"/>
  <c r="AO94" i="5"/>
  <c r="AM94" i="5"/>
  <c r="AK94" i="5"/>
  <c r="AI94" i="5"/>
  <c r="AG94" i="5"/>
  <c r="AE94" i="5"/>
  <c r="AC94" i="5"/>
  <c r="AA94" i="5"/>
  <c r="Y94" i="5"/>
  <c r="W94" i="5"/>
  <c r="U94" i="5"/>
  <c r="S94" i="5"/>
  <c r="Q94" i="5"/>
  <c r="O94" i="5"/>
  <c r="M94" i="5"/>
  <c r="K94" i="5"/>
  <c r="I94" i="5"/>
  <c r="G94" i="5"/>
  <c r="BQ93" i="5"/>
  <c r="BP93" i="5"/>
  <c r="BO93" i="5"/>
  <c r="BN93" i="5"/>
  <c r="BM93" i="5"/>
  <c r="BL93" i="5"/>
  <c r="BK93" i="5"/>
  <c r="BJ93" i="5"/>
  <c r="BH93" i="5"/>
  <c r="BG93" i="5"/>
  <c r="BF93" i="5"/>
  <c r="BC93" i="5"/>
  <c r="BA93" i="5"/>
  <c r="AY93" i="5"/>
  <c r="AW93" i="5"/>
  <c r="AU93" i="5"/>
  <c r="AS93" i="5"/>
  <c r="AQ93" i="5"/>
  <c r="AO93" i="5"/>
  <c r="AM93" i="5"/>
  <c r="AK93" i="5"/>
  <c r="AI93" i="5"/>
  <c r="AG93" i="5"/>
  <c r="AE93" i="5"/>
  <c r="AC93" i="5"/>
  <c r="AA93" i="5"/>
  <c r="Y93" i="5"/>
  <c r="W93" i="5"/>
  <c r="U93" i="5"/>
  <c r="S93" i="5"/>
  <c r="Q93" i="5"/>
  <c r="O93" i="5"/>
  <c r="M93" i="5"/>
  <c r="K93" i="5"/>
  <c r="I93" i="5"/>
  <c r="G93" i="5"/>
  <c r="BQ92" i="5"/>
  <c r="BP92" i="5"/>
  <c r="BO92" i="5"/>
  <c r="BN92" i="5"/>
  <c r="BM92" i="5"/>
  <c r="BL92" i="5"/>
  <c r="BK92" i="5"/>
  <c r="BJ92" i="5"/>
  <c r="BH92" i="5"/>
  <c r="BG92" i="5"/>
  <c r="BF92" i="5"/>
  <c r="BC92" i="5"/>
  <c r="BA92" i="5"/>
  <c r="AY92" i="5"/>
  <c r="AW92" i="5"/>
  <c r="AU92" i="5"/>
  <c r="AS92" i="5"/>
  <c r="AQ92" i="5"/>
  <c r="AO92" i="5"/>
  <c r="AM92" i="5"/>
  <c r="AK92" i="5"/>
  <c r="AI92" i="5"/>
  <c r="AG92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BQ91" i="5"/>
  <c r="BP91" i="5"/>
  <c r="BO91" i="5"/>
  <c r="BN91" i="5"/>
  <c r="BM91" i="5"/>
  <c r="BL91" i="5"/>
  <c r="BK91" i="5"/>
  <c r="BJ91" i="5"/>
  <c r="BH91" i="5"/>
  <c r="BG91" i="5"/>
  <c r="BF91" i="5"/>
  <c r="BC91" i="5"/>
  <c r="BA91" i="5"/>
  <c r="AY91" i="5"/>
  <c r="AW91" i="5"/>
  <c r="AU91" i="5"/>
  <c r="AS91" i="5"/>
  <c r="AQ91" i="5"/>
  <c r="AO91" i="5"/>
  <c r="AM91" i="5"/>
  <c r="AK91" i="5"/>
  <c r="AI91" i="5"/>
  <c r="AG91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BQ90" i="5"/>
  <c r="BP90" i="5"/>
  <c r="BO90" i="5"/>
  <c r="BN90" i="5"/>
  <c r="BM90" i="5"/>
  <c r="BL90" i="5"/>
  <c r="BK90" i="5"/>
  <c r="BJ90" i="5"/>
  <c r="BH90" i="5"/>
  <c r="BG90" i="5"/>
  <c r="BF90" i="5"/>
  <c r="BC90" i="5"/>
  <c r="BA90" i="5"/>
  <c r="AY90" i="5"/>
  <c r="AW90" i="5"/>
  <c r="AU90" i="5"/>
  <c r="AS90" i="5"/>
  <c r="AQ90" i="5"/>
  <c r="AO90" i="5"/>
  <c r="AM90" i="5"/>
  <c r="AK90" i="5"/>
  <c r="AI90" i="5"/>
  <c r="AG90" i="5"/>
  <c r="AE90" i="5"/>
  <c r="AC90" i="5"/>
  <c r="AA90" i="5"/>
  <c r="Y90" i="5"/>
  <c r="W90" i="5"/>
  <c r="U90" i="5"/>
  <c r="S90" i="5"/>
  <c r="Q90" i="5"/>
  <c r="O90" i="5"/>
  <c r="M90" i="5"/>
  <c r="K90" i="5"/>
  <c r="I90" i="5"/>
  <c r="G90" i="5"/>
  <c r="BQ89" i="5"/>
  <c r="BP89" i="5"/>
  <c r="BO89" i="5"/>
  <c r="BN89" i="5"/>
  <c r="BM89" i="5"/>
  <c r="BL89" i="5"/>
  <c r="BK89" i="5"/>
  <c r="BJ89" i="5"/>
  <c r="BH89" i="5"/>
  <c r="BG89" i="5"/>
  <c r="BF89" i="5"/>
  <c r="BC89" i="5"/>
  <c r="BA89" i="5"/>
  <c r="AY89" i="5"/>
  <c r="AW89" i="5"/>
  <c r="AU89" i="5"/>
  <c r="AS89" i="5"/>
  <c r="AQ89" i="5"/>
  <c r="AO89" i="5"/>
  <c r="AM89" i="5"/>
  <c r="AK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BQ88" i="5"/>
  <c r="BP88" i="5"/>
  <c r="BO88" i="5"/>
  <c r="BN88" i="5"/>
  <c r="BM88" i="5"/>
  <c r="BL88" i="5"/>
  <c r="BK88" i="5"/>
  <c r="BJ88" i="5"/>
  <c r="BH88" i="5"/>
  <c r="BG88" i="5"/>
  <c r="BF88" i="5"/>
  <c r="BC88" i="5"/>
  <c r="BA88" i="5"/>
  <c r="AY88" i="5"/>
  <c r="AW88" i="5"/>
  <c r="AU88" i="5"/>
  <c r="AS88" i="5"/>
  <c r="AQ88" i="5"/>
  <c r="AO88" i="5"/>
  <c r="AM88" i="5"/>
  <c r="AK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BQ87" i="5"/>
  <c r="BP87" i="5"/>
  <c r="BO87" i="5"/>
  <c r="BN87" i="5"/>
  <c r="BM87" i="5"/>
  <c r="BL87" i="5"/>
  <c r="BK87" i="5"/>
  <c r="BJ87" i="5"/>
  <c r="BH87" i="5"/>
  <c r="BG87" i="5"/>
  <c r="BF87" i="5"/>
  <c r="BC87" i="5"/>
  <c r="BA87" i="5"/>
  <c r="AY87" i="5"/>
  <c r="AW87" i="5"/>
  <c r="AU87" i="5"/>
  <c r="AS87" i="5"/>
  <c r="AQ87" i="5"/>
  <c r="AO87" i="5"/>
  <c r="AM87" i="5"/>
  <c r="AK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BQ86" i="5"/>
  <c r="BP86" i="5"/>
  <c r="BO86" i="5"/>
  <c r="BN86" i="5"/>
  <c r="BM86" i="5"/>
  <c r="BL86" i="5"/>
  <c r="BK86" i="5"/>
  <c r="BJ86" i="5"/>
  <c r="BH86" i="5"/>
  <c r="BG86" i="5"/>
  <c r="BF86" i="5"/>
  <c r="BC86" i="5"/>
  <c r="BA86" i="5"/>
  <c r="AY86" i="5"/>
  <c r="AW86" i="5"/>
  <c r="AU86" i="5"/>
  <c r="AS86" i="5"/>
  <c r="AQ86" i="5"/>
  <c r="AO86" i="5"/>
  <c r="AM86" i="5"/>
  <c r="AK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BQ85" i="5"/>
  <c r="BP85" i="5"/>
  <c r="BO85" i="5"/>
  <c r="BN85" i="5"/>
  <c r="BM85" i="5"/>
  <c r="BL85" i="5"/>
  <c r="BK85" i="5"/>
  <c r="BJ85" i="5"/>
  <c r="BH85" i="5"/>
  <c r="BG85" i="5"/>
  <c r="BF85" i="5"/>
  <c r="BC85" i="5"/>
  <c r="BA85" i="5"/>
  <c r="AY85" i="5"/>
  <c r="AW85" i="5"/>
  <c r="AU85" i="5"/>
  <c r="AS85" i="5"/>
  <c r="AQ85" i="5"/>
  <c r="AO85" i="5"/>
  <c r="AM85" i="5"/>
  <c r="AK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BQ84" i="5"/>
  <c r="BP84" i="5"/>
  <c r="BO84" i="5"/>
  <c r="BN84" i="5"/>
  <c r="BM84" i="5"/>
  <c r="BL84" i="5"/>
  <c r="BK84" i="5"/>
  <c r="BJ84" i="5"/>
  <c r="BH84" i="5"/>
  <c r="BG84" i="5"/>
  <c r="BF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BQ83" i="5"/>
  <c r="BP83" i="5"/>
  <c r="BO83" i="5"/>
  <c r="BN83" i="5"/>
  <c r="BM83" i="5"/>
  <c r="BL83" i="5"/>
  <c r="BK83" i="5"/>
  <c r="BJ83" i="5"/>
  <c r="BH83" i="5"/>
  <c r="BG83" i="5"/>
  <c r="BF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BQ82" i="5"/>
  <c r="BP82" i="5"/>
  <c r="BO82" i="5"/>
  <c r="BN82" i="5"/>
  <c r="BM82" i="5"/>
  <c r="BL82" i="5"/>
  <c r="BK82" i="5"/>
  <c r="BJ82" i="5"/>
  <c r="BH82" i="5"/>
  <c r="BG82" i="5"/>
  <c r="BF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BQ81" i="5"/>
  <c r="BP81" i="5"/>
  <c r="BO81" i="5"/>
  <c r="BN81" i="5"/>
  <c r="BM81" i="5"/>
  <c r="BL81" i="5"/>
  <c r="BK81" i="5"/>
  <c r="BJ81" i="5"/>
  <c r="BH81" i="5"/>
  <c r="BG81" i="5"/>
  <c r="BF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BQ80" i="5"/>
  <c r="BP80" i="5"/>
  <c r="BO80" i="5"/>
  <c r="BN80" i="5"/>
  <c r="BM80" i="5"/>
  <c r="BL80" i="5"/>
  <c r="BK80" i="5"/>
  <c r="BJ80" i="5"/>
  <c r="BH80" i="5"/>
  <c r="BG80" i="5"/>
  <c r="BF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BQ79" i="5"/>
  <c r="BP79" i="5"/>
  <c r="BO79" i="5"/>
  <c r="BN79" i="5"/>
  <c r="BM79" i="5"/>
  <c r="BL79" i="5"/>
  <c r="BK79" i="5"/>
  <c r="BJ79" i="5"/>
  <c r="BH79" i="5"/>
  <c r="BG79" i="5"/>
  <c r="BF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BQ78" i="5"/>
  <c r="BP78" i="5"/>
  <c r="BO78" i="5"/>
  <c r="BN78" i="5"/>
  <c r="BM78" i="5"/>
  <c r="BL78" i="5"/>
  <c r="BK78" i="5"/>
  <c r="BJ78" i="5"/>
  <c r="BH78" i="5"/>
  <c r="BG78" i="5"/>
  <c r="BF78" i="5"/>
  <c r="BC78" i="5"/>
  <c r="BA78" i="5"/>
  <c r="AY78" i="5"/>
  <c r="AW78" i="5"/>
  <c r="AU78" i="5"/>
  <c r="AS78" i="5"/>
  <c r="AQ78" i="5"/>
  <c r="AO78" i="5"/>
  <c r="AM78" i="5"/>
  <c r="AK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BQ77" i="5"/>
  <c r="BP77" i="5"/>
  <c r="BO77" i="5"/>
  <c r="BN77" i="5"/>
  <c r="BM77" i="5"/>
  <c r="BL77" i="5"/>
  <c r="BK77" i="5"/>
  <c r="BJ77" i="5"/>
  <c r="BH77" i="5"/>
  <c r="BG77" i="5"/>
  <c r="BF77" i="5"/>
  <c r="BC77" i="5"/>
  <c r="BA77" i="5"/>
  <c r="AY77" i="5"/>
  <c r="AW77" i="5"/>
  <c r="AU77" i="5"/>
  <c r="AS77" i="5"/>
  <c r="AQ77" i="5"/>
  <c r="AO77" i="5"/>
  <c r="AM77" i="5"/>
  <c r="AK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BQ76" i="5"/>
  <c r="BP76" i="5"/>
  <c r="BO76" i="5"/>
  <c r="BN76" i="5"/>
  <c r="BM76" i="5"/>
  <c r="BL76" i="5"/>
  <c r="BK76" i="5"/>
  <c r="BJ76" i="5"/>
  <c r="BH76" i="5"/>
  <c r="BG76" i="5"/>
  <c r="BF76" i="5"/>
  <c r="BC76" i="5"/>
  <c r="BA76" i="5"/>
  <c r="AY76" i="5"/>
  <c r="AW76" i="5"/>
  <c r="AU76" i="5"/>
  <c r="AS76" i="5"/>
  <c r="AQ76" i="5"/>
  <c r="AO76" i="5"/>
  <c r="AM76" i="5"/>
  <c r="AK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BQ75" i="5"/>
  <c r="BP75" i="5"/>
  <c r="BO75" i="5"/>
  <c r="BN75" i="5"/>
  <c r="BM75" i="5"/>
  <c r="BL75" i="5"/>
  <c r="BK75" i="5"/>
  <c r="BJ75" i="5"/>
  <c r="BH75" i="5"/>
  <c r="BG75" i="5"/>
  <c r="BF75" i="5"/>
  <c r="BC75" i="5"/>
  <c r="BA75" i="5"/>
  <c r="AY75" i="5"/>
  <c r="AW75" i="5"/>
  <c r="AU75" i="5"/>
  <c r="AS75" i="5"/>
  <c r="AQ75" i="5"/>
  <c r="AO75" i="5"/>
  <c r="AM75" i="5"/>
  <c r="AK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BQ74" i="5"/>
  <c r="BP74" i="5"/>
  <c r="BO74" i="5"/>
  <c r="BN74" i="5"/>
  <c r="BM74" i="5"/>
  <c r="BL74" i="5"/>
  <c r="BK74" i="5"/>
  <c r="BJ74" i="5"/>
  <c r="BH74" i="5"/>
  <c r="BG74" i="5"/>
  <c r="BF74" i="5"/>
  <c r="BC74" i="5"/>
  <c r="BA74" i="5"/>
  <c r="AY74" i="5"/>
  <c r="AW74" i="5"/>
  <c r="AU74" i="5"/>
  <c r="AS74" i="5"/>
  <c r="AQ74" i="5"/>
  <c r="AO74" i="5"/>
  <c r="AM74" i="5"/>
  <c r="AK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BQ73" i="5"/>
  <c r="BP73" i="5"/>
  <c r="BO73" i="5"/>
  <c r="BN73" i="5"/>
  <c r="BM73" i="5"/>
  <c r="BL73" i="5"/>
  <c r="BK73" i="5"/>
  <c r="BJ73" i="5"/>
  <c r="BH73" i="5"/>
  <c r="BG73" i="5"/>
  <c r="BF73" i="5"/>
  <c r="BC73" i="5"/>
  <c r="BA73" i="5"/>
  <c r="AY73" i="5"/>
  <c r="AW73" i="5"/>
  <c r="AU73" i="5"/>
  <c r="AS73" i="5"/>
  <c r="AQ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BQ72" i="5"/>
  <c r="BP72" i="5"/>
  <c r="BO72" i="5"/>
  <c r="BN72" i="5"/>
  <c r="BM72" i="5"/>
  <c r="BL72" i="5"/>
  <c r="BK72" i="5"/>
  <c r="BJ72" i="5"/>
  <c r="BH72" i="5"/>
  <c r="BG72" i="5"/>
  <c r="BF72" i="5"/>
  <c r="BC72" i="5"/>
  <c r="BA72" i="5"/>
  <c r="AY72" i="5"/>
  <c r="AW72" i="5"/>
  <c r="AU72" i="5"/>
  <c r="AS72" i="5"/>
  <c r="AQ72" i="5"/>
  <c r="AO72" i="5"/>
  <c r="AM72" i="5"/>
  <c r="AK72" i="5"/>
  <c r="AI72" i="5"/>
  <c r="AG72" i="5"/>
  <c r="AE72" i="5"/>
  <c r="AC72" i="5"/>
  <c r="AA72" i="5"/>
  <c r="Y72" i="5"/>
  <c r="W72" i="5"/>
  <c r="U72" i="5"/>
  <c r="S72" i="5"/>
  <c r="Q72" i="5"/>
  <c r="O72" i="5"/>
  <c r="M72" i="5"/>
  <c r="K72" i="5"/>
  <c r="I72" i="5"/>
  <c r="G72" i="5"/>
  <c r="BQ71" i="5"/>
  <c r="BP71" i="5"/>
  <c r="BO71" i="5"/>
  <c r="BN71" i="5"/>
  <c r="BM71" i="5"/>
  <c r="BL71" i="5"/>
  <c r="BK71" i="5"/>
  <c r="BJ71" i="5"/>
  <c r="BH71" i="5"/>
  <c r="BG71" i="5"/>
  <c r="BF71" i="5"/>
  <c r="BC71" i="5"/>
  <c r="BA71" i="5"/>
  <c r="AY71" i="5"/>
  <c r="AW71" i="5"/>
  <c r="AU71" i="5"/>
  <c r="AS71" i="5"/>
  <c r="AQ71" i="5"/>
  <c r="AO71" i="5"/>
  <c r="AM71" i="5"/>
  <c r="AK71" i="5"/>
  <c r="AI71" i="5"/>
  <c r="AG71" i="5"/>
  <c r="AE71" i="5"/>
  <c r="AC71" i="5"/>
  <c r="AA71" i="5"/>
  <c r="Y71" i="5"/>
  <c r="W71" i="5"/>
  <c r="U71" i="5"/>
  <c r="S71" i="5"/>
  <c r="Q71" i="5"/>
  <c r="O71" i="5"/>
  <c r="M71" i="5"/>
  <c r="K71" i="5"/>
  <c r="I71" i="5"/>
  <c r="G71" i="5"/>
  <c r="BQ70" i="5"/>
  <c r="BP70" i="5"/>
  <c r="BO70" i="5"/>
  <c r="BN70" i="5"/>
  <c r="BM70" i="5"/>
  <c r="BL70" i="5"/>
  <c r="BK70" i="5"/>
  <c r="BJ70" i="5"/>
  <c r="BH70" i="5"/>
  <c r="BG70" i="5"/>
  <c r="BF70" i="5"/>
  <c r="BC70" i="5"/>
  <c r="BA70" i="5"/>
  <c r="AY70" i="5"/>
  <c r="AW70" i="5"/>
  <c r="AU70" i="5"/>
  <c r="AS70" i="5"/>
  <c r="AQ70" i="5"/>
  <c r="AO70" i="5"/>
  <c r="AM70" i="5"/>
  <c r="AK70" i="5"/>
  <c r="AI70" i="5"/>
  <c r="AG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BQ69" i="5"/>
  <c r="BP69" i="5"/>
  <c r="BO69" i="5"/>
  <c r="BN69" i="5"/>
  <c r="BM69" i="5"/>
  <c r="BL69" i="5"/>
  <c r="BK69" i="5"/>
  <c r="BJ69" i="5"/>
  <c r="BH69" i="5"/>
  <c r="BG69" i="5"/>
  <c r="BF69" i="5"/>
  <c r="BC69" i="5"/>
  <c r="BA69" i="5"/>
  <c r="AY69" i="5"/>
  <c r="AW69" i="5"/>
  <c r="AU69" i="5"/>
  <c r="AS69" i="5"/>
  <c r="AQ69" i="5"/>
  <c r="AO69" i="5"/>
  <c r="AM69" i="5"/>
  <c r="AK69" i="5"/>
  <c r="AI69" i="5"/>
  <c r="AG69" i="5"/>
  <c r="AE69" i="5"/>
  <c r="AC69" i="5"/>
  <c r="AA69" i="5"/>
  <c r="Y69" i="5"/>
  <c r="W69" i="5"/>
  <c r="U69" i="5"/>
  <c r="S69" i="5"/>
  <c r="Q69" i="5"/>
  <c r="O69" i="5"/>
  <c r="M69" i="5"/>
  <c r="K69" i="5"/>
  <c r="I69" i="5"/>
  <c r="G69" i="5"/>
  <c r="BQ68" i="5"/>
  <c r="BP68" i="5"/>
  <c r="BO68" i="5"/>
  <c r="BN68" i="5"/>
  <c r="BM68" i="5"/>
  <c r="BL68" i="5"/>
  <c r="BK68" i="5"/>
  <c r="BJ68" i="5"/>
  <c r="BH68" i="5"/>
  <c r="BG68" i="5"/>
  <c r="BF68" i="5"/>
  <c r="BC68" i="5"/>
  <c r="BA68" i="5"/>
  <c r="AY68" i="5"/>
  <c r="AW68" i="5"/>
  <c r="AU68" i="5"/>
  <c r="AS68" i="5"/>
  <c r="AQ68" i="5"/>
  <c r="AO68" i="5"/>
  <c r="AM68" i="5"/>
  <c r="AK68" i="5"/>
  <c r="AI68" i="5"/>
  <c r="AG68" i="5"/>
  <c r="AE68" i="5"/>
  <c r="AC68" i="5"/>
  <c r="AA68" i="5"/>
  <c r="Y68" i="5"/>
  <c r="W68" i="5"/>
  <c r="U68" i="5"/>
  <c r="S68" i="5"/>
  <c r="Q68" i="5"/>
  <c r="O68" i="5"/>
  <c r="M68" i="5"/>
  <c r="K68" i="5"/>
  <c r="I68" i="5"/>
  <c r="G68" i="5"/>
  <c r="BQ67" i="5"/>
  <c r="BP67" i="5"/>
  <c r="BO67" i="5"/>
  <c r="BN67" i="5"/>
  <c r="BM67" i="5"/>
  <c r="BL67" i="5"/>
  <c r="BK67" i="5"/>
  <c r="BJ67" i="5"/>
  <c r="BH67" i="5"/>
  <c r="BG67" i="5"/>
  <c r="BF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BQ66" i="5"/>
  <c r="BP66" i="5"/>
  <c r="BO66" i="5"/>
  <c r="BN66" i="5"/>
  <c r="BM66" i="5"/>
  <c r="BL66" i="5"/>
  <c r="BK66" i="5"/>
  <c r="BJ66" i="5"/>
  <c r="BH66" i="5"/>
  <c r="BG66" i="5"/>
  <c r="BF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BQ65" i="5"/>
  <c r="BP65" i="5"/>
  <c r="BO65" i="5"/>
  <c r="BN65" i="5"/>
  <c r="BM65" i="5"/>
  <c r="BL65" i="5"/>
  <c r="BK65" i="5"/>
  <c r="BJ65" i="5"/>
  <c r="BH65" i="5"/>
  <c r="BG65" i="5"/>
  <c r="BF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BQ64" i="5"/>
  <c r="BP64" i="5"/>
  <c r="BO64" i="5"/>
  <c r="BN64" i="5"/>
  <c r="BM64" i="5"/>
  <c r="BL64" i="5"/>
  <c r="BK64" i="5"/>
  <c r="BJ64" i="5"/>
  <c r="BH64" i="5"/>
  <c r="BG64" i="5"/>
  <c r="BF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BQ63" i="5"/>
  <c r="BP63" i="5"/>
  <c r="BO63" i="5"/>
  <c r="BN63" i="5"/>
  <c r="BM63" i="5"/>
  <c r="BL63" i="5"/>
  <c r="BK63" i="5"/>
  <c r="BJ63" i="5"/>
  <c r="BH63" i="5"/>
  <c r="BG63" i="5"/>
  <c r="BF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BQ62" i="5"/>
  <c r="BP62" i="5"/>
  <c r="BO62" i="5"/>
  <c r="BN62" i="5"/>
  <c r="BM62" i="5"/>
  <c r="BL62" i="5"/>
  <c r="BK62" i="5"/>
  <c r="BJ62" i="5"/>
  <c r="BH62" i="5"/>
  <c r="BG62" i="5"/>
  <c r="BF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BQ61" i="5"/>
  <c r="BP61" i="5"/>
  <c r="BO61" i="5"/>
  <c r="BN61" i="5"/>
  <c r="BM61" i="5"/>
  <c r="BL61" i="5"/>
  <c r="BK61" i="5"/>
  <c r="BJ61" i="5"/>
  <c r="BH61" i="5"/>
  <c r="BG61" i="5"/>
  <c r="BF61" i="5"/>
  <c r="BC61" i="5"/>
  <c r="BA61" i="5"/>
  <c r="AY61" i="5"/>
  <c r="AW61" i="5"/>
  <c r="AU61" i="5"/>
  <c r="AS61" i="5"/>
  <c r="AQ61" i="5"/>
  <c r="AO61" i="5"/>
  <c r="AM61" i="5"/>
  <c r="AK61" i="5"/>
  <c r="AI61" i="5"/>
  <c r="AG61" i="5"/>
  <c r="AE61" i="5"/>
  <c r="AC61" i="5"/>
  <c r="AA61" i="5"/>
  <c r="Y61" i="5"/>
  <c r="W61" i="5"/>
  <c r="U61" i="5"/>
  <c r="S61" i="5"/>
  <c r="Q61" i="5"/>
  <c r="O61" i="5"/>
  <c r="M61" i="5"/>
  <c r="K61" i="5"/>
  <c r="I61" i="5"/>
  <c r="G61" i="5"/>
  <c r="BQ60" i="5"/>
  <c r="BP60" i="5"/>
  <c r="BO60" i="5"/>
  <c r="BN60" i="5"/>
  <c r="BM60" i="5"/>
  <c r="BL60" i="5"/>
  <c r="BK60" i="5"/>
  <c r="BJ60" i="5"/>
  <c r="BH60" i="5"/>
  <c r="BG60" i="5"/>
  <c r="BF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BQ59" i="5"/>
  <c r="BP59" i="5"/>
  <c r="BO59" i="5"/>
  <c r="BN59" i="5"/>
  <c r="BM59" i="5"/>
  <c r="BL59" i="5"/>
  <c r="BK59" i="5"/>
  <c r="BJ59" i="5"/>
  <c r="BH59" i="5"/>
  <c r="BG59" i="5"/>
  <c r="BF59" i="5"/>
  <c r="BC59" i="5"/>
  <c r="BA59" i="5"/>
  <c r="AY59" i="5"/>
  <c r="AW59" i="5"/>
  <c r="AU59" i="5"/>
  <c r="AS59" i="5"/>
  <c r="AQ59" i="5"/>
  <c r="AO59" i="5"/>
  <c r="AM59" i="5"/>
  <c r="AK59" i="5"/>
  <c r="AI59" i="5"/>
  <c r="AG59" i="5"/>
  <c r="AE59" i="5"/>
  <c r="AC59" i="5"/>
  <c r="AA59" i="5"/>
  <c r="Y59" i="5"/>
  <c r="W59" i="5"/>
  <c r="U59" i="5"/>
  <c r="S59" i="5"/>
  <c r="Q59" i="5"/>
  <c r="O59" i="5"/>
  <c r="M59" i="5"/>
  <c r="K59" i="5"/>
  <c r="I59" i="5"/>
  <c r="G59" i="5"/>
  <c r="BQ58" i="5"/>
  <c r="BP58" i="5"/>
  <c r="BO58" i="5"/>
  <c r="BN58" i="5"/>
  <c r="BM58" i="5"/>
  <c r="BL58" i="5"/>
  <c r="BK58" i="5"/>
  <c r="BJ58" i="5"/>
  <c r="BH58" i="5"/>
  <c r="BG58" i="5"/>
  <c r="BF58" i="5"/>
  <c r="BC58" i="5"/>
  <c r="BA58" i="5"/>
  <c r="AY58" i="5"/>
  <c r="AW58" i="5"/>
  <c r="AU58" i="5"/>
  <c r="AS58" i="5"/>
  <c r="AQ58" i="5"/>
  <c r="AO58" i="5"/>
  <c r="AM58" i="5"/>
  <c r="AK58" i="5"/>
  <c r="AI58" i="5"/>
  <c r="AG58" i="5"/>
  <c r="AE58" i="5"/>
  <c r="AC58" i="5"/>
  <c r="AA58" i="5"/>
  <c r="Y58" i="5"/>
  <c r="W58" i="5"/>
  <c r="U58" i="5"/>
  <c r="S58" i="5"/>
  <c r="Q58" i="5"/>
  <c r="O58" i="5"/>
  <c r="M58" i="5"/>
  <c r="K58" i="5"/>
  <c r="I58" i="5"/>
  <c r="G58" i="5"/>
  <c r="BP57" i="5"/>
  <c r="BQ57" i="5"/>
  <c r="BA57" i="5"/>
  <c r="AY57" i="5"/>
  <c r="AW57" i="5"/>
  <c r="AU57" i="5"/>
  <c r="AS57" i="5"/>
  <c r="AQ57" i="5"/>
  <c r="AO57" i="5"/>
  <c r="AM57" i="5"/>
  <c r="AK57" i="5"/>
  <c r="AI57" i="5"/>
  <c r="AG57" i="5"/>
  <c r="AE57" i="5"/>
  <c r="AC57" i="5"/>
  <c r="AA57" i="5"/>
  <c r="Y57" i="5"/>
  <c r="W57" i="5"/>
  <c r="U57" i="5"/>
  <c r="S57" i="5"/>
  <c r="Q57" i="5"/>
  <c r="O57" i="5"/>
  <c r="BL57" i="5"/>
  <c r="BM57" i="5"/>
  <c r="M57" i="5"/>
  <c r="K57" i="5"/>
  <c r="I57" i="5"/>
  <c r="BN57" i="5"/>
  <c r="BO57" i="5"/>
  <c r="G57" i="5"/>
  <c r="BJ57" i="5"/>
  <c r="BK57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P56" i="5"/>
  <c r="BQ56" i="5"/>
  <c r="BA56" i="5"/>
  <c r="AY56" i="5"/>
  <c r="AW56" i="5"/>
  <c r="AU56" i="5"/>
  <c r="AS56" i="5"/>
  <c r="AQ56" i="5"/>
  <c r="AO56" i="5"/>
  <c r="AM56" i="5"/>
  <c r="AK56" i="5"/>
  <c r="AI56" i="5"/>
  <c r="AG56" i="5"/>
  <c r="AE56" i="5"/>
  <c r="AC56" i="5"/>
  <c r="AA56" i="5"/>
  <c r="Y56" i="5"/>
  <c r="W56" i="5"/>
  <c r="U56" i="5"/>
  <c r="S56" i="5"/>
  <c r="Q56" i="5"/>
  <c r="O56" i="5"/>
  <c r="BL56" i="5"/>
  <c r="BM56" i="5"/>
  <c r="M56" i="5"/>
  <c r="K56" i="5"/>
  <c r="I56" i="5"/>
  <c r="BN56" i="5"/>
  <c r="BO56" i="5"/>
  <c r="G56" i="5"/>
  <c r="BJ56" i="5"/>
  <c r="BK56" i="5"/>
  <c r="BP55" i="5"/>
  <c r="BQ55" i="5"/>
  <c r="BA55" i="5"/>
  <c r="AY55" i="5"/>
  <c r="AW55" i="5"/>
  <c r="AU55" i="5"/>
  <c r="AS55" i="5"/>
  <c r="AQ55" i="5"/>
  <c r="AO55" i="5"/>
  <c r="AM55" i="5"/>
  <c r="AK55" i="5"/>
  <c r="AI55" i="5"/>
  <c r="AG55" i="5"/>
  <c r="AE55" i="5"/>
  <c r="AC55" i="5"/>
  <c r="AA55" i="5"/>
  <c r="Y55" i="5"/>
  <c r="W55" i="5"/>
  <c r="U55" i="5"/>
  <c r="S55" i="5"/>
  <c r="Q55" i="5"/>
  <c r="O55" i="5"/>
  <c r="BL55" i="5"/>
  <c r="BM55" i="5"/>
  <c r="M55" i="5"/>
  <c r="K55" i="5"/>
  <c r="I55" i="5"/>
  <c r="BN55" i="5"/>
  <c r="BO55" i="5"/>
  <c r="G55" i="5"/>
  <c r="BJ55" i="5"/>
  <c r="BK55" i="5"/>
  <c r="BP54" i="5"/>
  <c r="BQ54" i="5"/>
  <c r="BA54" i="5"/>
  <c r="AZ102" i="5"/>
  <c r="AY54" i="5"/>
  <c r="AX102" i="5"/>
  <c r="AW54" i="5"/>
  <c r="AV102" i="5"/>
  <c r="AU54" i="5"/>
  <c r="AT102" i="5"/>
  <c r="AS54" i="5"/>
  <c r="AR102" i="5"/>
  <c r="AQ54" i="5"/>
  <c r="AP102" i="5"/>
  <c r="AO54" i="5"/>
  <c r="AN102" i="5"/>
  <c r="AM54" i="5"/>
  <c r="AL102" i="5"/>
  <c r="AK54" i="5"/>
  <c r="AJ102" i="5"/>
  <c r="AI54" i="5"/>
  <c r="AH102" i="5"/>
  <c r="AG54" i="5"/>
  <c r="AF102" i="5"/>
  <c r="AE54" i="5"/>
  <c r="AD102" i="5"/>
  <c r="AC54" i="5"/>
  <c r="AB102" i="5"/>
  <c r="AA54" i="5"/>
  <c r="Z102" i="5"/>
  <c r="Y54" i="5"/>
  <c r="X102" i="5"/>
  <c r="W54" i="5"/>
  <c r="V102" i="5"/>
  <c r="U54" i="5"/>
  <c r="T102" i="5"/>
  <c r="S54" i="5"/>
  <c r="R102" i="5"/>
  <c r="Q54" i="5"/>
  <c r="P102" i="5"/>
  <c r="O54" i="5"/>
  <c r="M54" i="5"/>
  <c r="L102" i="5"/>
  <c r="K54" i="5"/>
  <c r="J102" i="5"/>
  <c r="I54" i="5"/>
  <c r="G54" i="5"/>
  <c r="F102" i="5"/>
  <c r="BP50" i="5"/>
  <c r="BN50" i="5"/>
  <c r="BL50" i="5"/>
  <c r="BJ50" i="5"/>
  <c r="BQ46" i="5"/>
  <c r="BP46" i="5"/>
  <c r="BQ45" i="5"/>
  <c r="BP45" i="5"/>
  <c r="BQ44" i="5"/>
  <c r="BP44" i="5"/>
  <c r="BQ43" i="5"/>
  <c r="BP43" i="5"/>
  <c r="C43" i="5"/>
  <c r="F46" i="5"/>
  <c r="F47" i="5"/>
  <c r="BP39" i="5"/>
  <c r="BN39" i="5"/>
  <c r="BL39" i="5"/>
  <c r="BJ39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F12" i="5"/>
  <c r="F11" i="5"/>
  <c r="BY105" i="4"/>
  <c r="BY102" i="4"/>
  <c r="BB102" i="4"/>
  <c r="BQ100" i="4"/>
  <c r="BP100" i="4"/>
  <c r="BO100" i="4"/>
  <c r="BN100" i="4"/>
  <c r="BM100" i="4"/>
  <c r="BL100" i="4"/>
  <c r="BK100" i="4"/>
  <c r="BJ100" i="4"/>
  <c r="BH100" i="4"/>
  <c r="BG100" i="4"/>
  <c r="BF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BQ99" i="4"/>
  <c r="BP99" i="4"/>
  <c r="BO99" i="4"/>
  <c r="BN99" i="4"/>
  <c r="BM99" i="4"/>
  <c r="BL99" i="4"/>
  <c r="BK99" i="4"/>
  <c r="BJ99" i="4"/>
  <c r="BH99" i="4"/>
  <c r="BG99" i="4"/>
  <c r="BF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BQ98" i="4"/>
  <c r="BP98" i="4"/>
  <c r="BO98" i="4"/>
  <c r="BN98" i="4"/>
  <c r="BM98" i="4"/>
  <c r="BL98" i="4"/>
  <c r="BK98" i="4"/>
  <c r="BJ98" i="4"/>
  <c r="BH98" i="4"/>
  <c r="BG98" i="4"/>
  <c r="BF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BQ97" i="4"/>
  <c r="BP97" i="4"/>
  <c r="BO97" i="4"/>
  <c r="BN97" i="4"/>
  <c r="BM97" i="4"/>
  <c r="BL97" i="4"/>
  <c r="BK97" i="4"/>
  <c r="BJ97" i="4"/>
  <c r="BH97" i="4"/>
  <c r="BG97" i="4"/>
  <c r="BF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BQ96" i="4"/>
  <c r="BP96" i="4"/>
  <c r="BO96" i="4"/>
  <c r="BN96" i="4"/>
  <c r="BM96" i="4"/>
  <c r="BL96" i="4"/>
  <c r="BK96" i="4"/>
  <c r="BJ96" i="4"/>
  <c r="BH96" i="4"/>
  <c r="BG96" i="4"/>
  <c r="BF96" i="4"/>
  <c r="BC96" i="4"/>
  <c r="BA96" i="4"/>
  <c r="AY96" i="4"/>
  <c r="AW96" i="4"/>
  <c r="AU96" i="4"/>
  <c r="AS96" i="4"/>
  <c r="AQ96" i="4"/>
  <c r="AO96" i="4"/>
  <c r="AM96" i="4"/>
  <c r="AK96" i="4"/>
  <c r="AI96" i="4"/>
  <c r="AG96" i="4"/>
  <c r="AE96" i="4"/>
  <c r="AC96" i="4"/>
  <c r="AA96" i="4"/>
  <c r="Y96" i="4"/>
  <c r="W96" i="4"/>
  <c r="U96" i="4"/>
  <c r="S96" i="4"/>
  <c r="Q96" i="4"/>
  <c r="O96" i="4"/>
  <c r="M96" i="4"/>
  <c r="K96" i="4"/>
  <c r="I96" i="4"/>
  <c r="G96" i="4"/>
  <c r="BQ95" i="4"/>
  <c r="BP95" i="4"/>
  <c r="BO95" i="4"/>
  <c r="BN95" i="4"/>
  <c r="BM95" i="4"/>
  <c r="BL95" i="4"/>
  <c r="BK95" i="4"/>
  <c r="BJ95" i="4"/>
  <c r="BH95" i="4"/>
  <c r="BG95" i="4"/>
  <c r="BF95" i="4"/>
  <c r="BC95" i="4"/>
  <c r="BA95" i="4"/>
  <c r="AY95" i="4"/>
  <c r="AW95" i="4"/>
  <c r="AU95" i="4"/>
  <c r="AS95" i="4"/>
  <c r="AQ95" i="4"/>
  <c r="AO95" i="4"/>
  <c r="AM95" i="4"/>
  <c r="AK95" i="4"/>
  <c r="AI95" i="4"/>
  <c r="AG95" i="4"/>
  <c r="AE95" i="4"/>
  <c r="AC95" i="4"/>
  <c r="AA95" i="4"/>
  <c r="Y95" i="4"/>
  <c r="W95" i="4"/>
  <c r="U95" i="4"/>
  <c r="S95" i="4"/>
  <c r="Q95" i="4"/>
  <c r="O95" i="4"/>
  <c r="M95" i="4"/>
  <c r="K95" i="4"/>
  <c r="I95" i="4"/>
  <c r="G95" i="4"/>
  <c r="BQ94" i="4"/>
  <c r="BP94" i="4"/>
  <c r="BO94" i="4"/>
  <c r="BN94" i="4"/>
  <c r="BM94" i="4"/>
  <c r="BL94" i="4"/>
  <c r="BK94" i="4"/>
  <c r="BJ94" i="4"/>
  <c r="BH94" i="4"/>
  <c r="BG94" i="4"/>
  <c r="BF94" i="4"/>
  <c r="BC94" i="4"/>
  <c r="BA94" i="4"/>
  <c r="AY94" i="4"/>
  <c r="AW94" i="4"/>
  <c r="AU94" i="4"/>
  <c r="AS94" i="4"/>
  <c r="AQ94" i="4"/>
  <c r="AO94" i="4"/>
  <c r="AM94" i="4"/>
  <c r="AK94" i="4"/>
  <c r="AI94" i="4"/>
  <c r="AG94" i="4"/>
  <c r="AE94" i="4"/>
  <c r="AC94" i="4"/>
  <c r="AA94" i="4"/>
  <c r="Y94" i="4"/>
  <c r="W94" i="4"/>
  <c r="U94" i="4"/>
  <c r="S94" i="4"/>
  <c r="Q94" i="4"/>
  <c r="O94" i="4"/>
  <c r="M94" i="4"/>
  <c r="K94" i="4"/>
  <c r="I94" i="4"/>
  <c r="G94" i="4"/>
  <c r="BQ93" i="4"/>
  <c r="BP93" i="4"/>
  <c r="BO93" i="4"/>
  <c r="BN93" i="4"/>
  <c r="BM93" i="4"/>
  <c r="BL93" i="4"/>
  <c r="BK93" i="4"/>
  <c r="BJ93" i="4"/>
  <c r="BH93" i="4"/>
  <c r="BG93" i="4"/>
  <c r="BF93" i="4"/>
  <c r="BC93" i="4"/>
  <c r="BA93" i="4"/>
  <c r="AY93" i="4"/>
  <c r="AW93" i="4"/>
  <c r="AU93" i="4"/>
  <c r="AS93" i="4"/>
  <c r="AQ93" i="4"/>
  <c r="AO93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I93" i="4"/>
  <c r="G93" i="4"/>
  <c r="BQ92" i="4"/>
  <c r="BP92" i="4"/>
  <c r="BO92" i="4"/>
  <c r="BN92" i="4"/>
  <c r="BM92" i="4"/>
  <c r="BL92" i="4"/>
  <c r="BK92" i="4"/>
  <c r="BJ92" i="4"/>
  <c r="BH92" i="4"/>
  <c r="BG92" i="4"/>
  <c r="BF92" i="4"/>
  <c r="BC92" i="4"/>
  <c r="BA92" i="4"/>
  <c r="AY92" i="4"/>
  <c r="AW92" i="4"/>
  <c r="AU92" i="4"/>
  <c r="AS92" i="4"/>
  <c r="AQ92" i="4"/>
  <c r="AO92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I92" i="4"/>
  <c r="G92" i="4"/>
  <c r="BQ91" i="4"/>
  <c r="BP91" i="4"/>
  <c r="BO91" i="4"/>
  <c r="BN91" i="4"/>
  <c r="BM91" i="4"/>
  <c r="BL91" i="4"/>
  <c r="BK91" i="4"/>
  <c r="BJ91" i="4"/>
  <c r="BH91" i="4"/>
  <c r="BG91" i="4"/>
  <c r="BF91" i="4"/>
  <c r="BC91" i="4"/>
  <c r="BA91" i="4"/>
  <c r="AY91" i="4"/>
  <c r="AW91" i="4"/>
  <c r="AU91" i="4"/>
  <c r="AS91" i="4"/>
  <c r="AQ91" i="4"/>
  <c r="AO91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I91" i="4"/>
  <c r="G91" i="4"/>
  <c r="BQ90" i="4"/>
  <c r="BP90" i="4"/>
  <c r="BO90" i="4"/>
  <c r="BN90" i="4"/>
  <c r="BM90" i="4"/>
  <c r="BL90" i="4"/>
  <c r="BK90" i="4"/>
  <c r="BJ90" i="4"/>
  <c r="BH90" i="4"/>
  <c r="BG90" i="4"/>
  <c r="BF90" i="4"/>
  <c r="BC90" i="4"/>
  <c r="BA90" i="4"/>
  <c r="AY90" i="4"/>
  <c r="AW90" i="4"/>
  <c r="AU90" i="4"/>
  <c r="AS90" i="4"/>
  <c r="AQ90" i="4"/>
  <c r="AO90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I90" i="4"/>
  <c r="G90" i="4"/>
  <c r="BQ89" i="4"/>
  <c r="BP89" i="4"/>
  <c r="BO89" i="4"/>
  <c r="BN89" i="4"/>
  <c r="BM89" i="4"/>
  <c r="BL89" i="4"/>
  <c r="BK89" i="4"/>
  <c r="BJ89" i="4"/>
  <c r="BH89" i="4"/>
  <c r="BG89" i="4"/>
  <c r="BF89" i="4"/>
  <c r="BC89" i="4"/>
  <c r="BA89" i="4"/>
  <c r="AY89" i="4"/>
  <c r="AW89" i="4"/>
  <c r="AU89" i="4"/>
  <c r="AS89" i="4"/>
  <c r="AQ89" i="4"/>
  <c r="AO89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BQ88" i="4"/>
  <c r="BP88" i="4"/>
  <c r="BO88" i="4"/>
  <c r="BN88" i="4"/>
  <c r="BM88" i="4"/>
  <c r="BL88" i="4"/>
  <c r="BK88" i="4"/>
  <c r="BJ88" i="4"/>
  <c r="BH88" i="4"/>
  <c r="BG88" i="4"/>
  <c r="BF88" i="4"/>
  <c r="BC88" i="4"/>
  <c r="BA88" i="4"/>
  <c r="AY88" i="4"/>
  <c r="AW88" i="4"/>
  <c r="AU88" i="4"/>
  <c r="AS88" i="4"/>
  <c r="AQ88" i="4"/>
  <c r="AO88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BQ87" i="4"/>
  <c r="BP87" i="4"/>
  <c r="BO87" i="4"/>
  <c r="BN87" i="4"/>
  <c r="BM87" i="4"/>
  <c r="BL87" i="4"/>
  <c r="BK87" i="4"/>
  <c r="BJ87" i="4"/>
  <c r="BH87" i="4"/>
  <c r="BG87" i="4"/>
  <c r="BF87" i="4"/>
  <c r="BC87" i="4"/>
  <c r="BA87" i="4"/>
  <c r="AY87" i="4"/>
  <c r="AW87" i="4"/>
  <c r="AU87" i="4"/>
  <c r="AS87" i="4"/>
  <c r="AQ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BQ86" i="4"/>
  <c r="BP86" i="4"/>
  <c r="BO86" i="4"/>
  <c r="BN86" i="4"/>
  <c r="BM86" i="4"/>
  <c r="BL86" i="4"/>
  <c r="BK86" i="4"/>
  <c r="BJ86" i="4"/>
  <c r="BH86" i="4"/>
  <c r="BG86" i="4"/>
  <c r="BF86" i="4"/>
  <c r="BC86" i="4"/>
  <c r="BA86" i="4"/>
  <c r="AY86" i="4"/>
  <c r="AW86" i="4"/>
  <c r="AU86" i="4"/>
  <c r="AS86" i="4"/>
  <c r="AQ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BQ85" i="4"/>
  <c r="BP85" i="4"/>
  <c r="BO85" i="4"/>
  <c r="BN85" i="4"/>
  <c r="BM85" i="4"/>
  <c r="BL85" i="4"/>
  <c r="BK85" i="4"/>
  <c r="BJ85" i="4"/>
  <c r="BH85" i="4"/>
  <c r="BG85" i="4"/>
  <c r="BF85" i="4"/>
  <c r="BC85" i="4"/>
  <c r="BA85" i="4"/>
  <c r="AY85" i="4"/>
  <c r="AW85" i="4"/>
  <c r="AU85" i="4"/>
  <c r="AS85" i="4"/>
  <c r="AQ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BQ84" i="4"/>
  <c r="BP84" i="4"/>
  <c r="BO84" i="4"/>
  <c r="BN84" i="4"/>
  <c r="BM84" i="4"/>
  <c r="BL84" i="4"/>
  <c r="BK84" i="4"/>
  <c r="BJ84" i="4"/>
  <c r="BH84" i="4"/>
  <c r="BG84" i="4"/>
  <c r="BF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BP83" i="4"/>
  <c r="BQ83" i="4" s="1"/>
  <c r="BN83" i="4"/>
  <c r="BO83" i="4" s="1"/>
  <c r="BL83" i="4"/>
  <c r="BM83" i="4" s="1"/>
  <c r="BJ83" i="4"/>
  <c r="BK83" i="4" s="1"/>
  <c r="BC83" i="4"/>
  <c r="BE83" i="4" s="1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BP82" i="4"/>
  <c r="BQ82" i="4" s="1"/>
  <c r="BN82" i="4"/>
  <c r="BO82" i="4" s="1"/>
  <c r="BL82" i="4"/>
  <c r="BM82" i="4" s="1"/>
  <c r="BJ82" i="4"/>
  <c r="BK82" i="4" s="1"/>
  <c r="BC82" i="4"/>
  <c r="BE82" i="4" s="1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BP81" i="4"/>
  <c r="BQ81" i="4" s="1"/>
  <c r="BN81" i="4"/>
  <c r="BO81" i="4" s="1"/>
  <c r="BL81" i="4"/>
  <c r="BM81" i="4" s="1"/>
  <c r="BJ81" i="4"/>
  <c r="BK81" i="4" s="1"/>
  <c r="BC81" i="4"/>
  <c r="BD81" i="4" s="1"/>
  <c r="BF81" i="4" s="1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BP80" i="4"/>
  <c r="BQ80" i="4" s="1"/>
  <c r="BN80" i="4"/>
  <c r="BO80" i="4" s="1"/>
  <c r="BL80" i="4"/>
  <c r="BM80" i="4" s="1"/>
  <c r="BJ80" i="4"/>
  <c r="BK80" i="4" s="1"/>
  <c r="BC80" i="4"/>
  <c r="BD80" i="4" s="1"/>
  <c r="BF80" i="4" s="1"/>
  <c r="BA80" i="4"/>
  <c r="BP79" i="4"/>
  <c r="BQ79" i="4" s="1"/>
  <c r="BN79" i="4"/>
  <c r="BO79" i="4" s="1"/>
  <c r="BL79" i="4"/>
  <c r="BM79" i="4" s="1"/>
  <c r="BJ79" i="4"/>
  <c r="BK79" i="4" s="1"/>
  <c r="BC79" i="4"/>
  <c r="BD79" i="4" s="1"/>
  <c r="BF79" i="4" s="1"/>
  <c r="BA79" i="4"/>
  <c r="BP78" i="4"/>
  <c r="BQ78" i="4" s="1"/>
  <c r="BN78" i="4"/>
  <c r="BO78" i="4" s="1"/>
  <c r="BL78" i="4"/>
  <c r="BM78" i="4" s="1"/>
  <c r="BJ78" i="4"/>
  <c r="BK78" i="4" s="1"/>
  <c r="BC78" i="4"/>
  <c r="BD78" i="4" s="1"/>
  <c r="BF78" i="4" s="1"/>
  <c r="BA78" i="4"/>
  <c r="BP77" i="4"/>
  <c r="BQ77" i="4" s="1"/>
  <c r="BN77" i="4"/>
  <c r="BO77" i="4" s="1"/>
  <c r="BL77" i="4"/>
  <c r="BM77" i="4" s="1"/>
  <c r="BJ77" i="4"/>
  <c r="BK77" i="4" s="1"/>
  <c r="BC77" i="4"/>
  <c r="BE77" i="4" s="1"/>
  <c r="BA77" i="4"/>
  <c r="BP76" i="4"/>
  <c r="BQ76" i="4" s="1"/>
  <c r="BN76" i="4"/>
  <c r="BO76" i="4" s="1"/>
  <c r="BL76" i="4"/>
  <c r="BM76" i="4" s="1"/>
  <c r="BJ76" i="4"/>
  <c r="BK76" i="4" s="1"/>
  <c r="BC76" i="4"/>
  <c r="BE76" i="4" s="1"/>
  <c r="BA76" i="4"/>
  <c r="BP75" i="4"/>
  <c r="BQ75" i="4" s="1"/>
  <c r="BN75" i="4"/>
  <c r="BO75" i="4" s="1"/>
  <c r="BL75" i="4"/>
  <c r="BM75" i="4" s="1"/>
  <c r="BJ75" i="4"/>
  <c r="BK75" i="4" s="1"/>
  <c r="BC75" i="4"/>
  <c r="BD75" i="4" s="1"/>
  <c r="BF75" i="4" s="1"/>
  <c r="BA75" i="4"/>
  <c r="BP74" i="4"/>
  <c r="BQ74" i="4" s="1"/>
  <c r="BN74" i="4"/>
  <c r="BO74" i="4" s="1"/>
  <c r="BL74" i="4"/>
  <c r="BM74" i="4" s="1"/>
  <c r="BJ74" i="4"/>
  <c r="BK74" i="4" s="1"/>
  <c r="BC74" i="4"/>
  <c r="BD74" i="4" s="1"/>
  <c r="BF74" i="4" s="1"/>
  <c r="BA74" i="4"/>
  <c r="BP73" i="4"/>
  <c r="BQ73" i="4" s="1"/>
  <c r="BN73" i="4"/>
  <c r="BO73" i="4" s="1"/>
  <c r="BL73" i="4"/>
  <c r="BM73" i="4" s="1"/>
  <c r="BJ73" i="4"/>
  <c r="BK73" i="4" s="1"/>
  <c r="BC73" i="4"/>
  <c r="BE73" i="4" s="1"/>
  <c r="BA73" i="4"/>
  <c r="BP72" i="4"/>
  <c r="BQ72" i="4" s="1"/>
  <c r="BN72" i="4"/>
  <c r="BO72" i="4" s="1"/>
  <c r="BL72" i="4"/>
  <c r="BM72" i="4" s="1"/>
  <c r="BJ72" i="4"/>
  <c r="BK72" i="4" s="1"/>
  <c r="BC72" i="4"/>
  <c r="BE72" i="4" s="1"/>
  <c r="BA72" i="4"/>
  <c r="BP71" i="4"/>
  <c r="BQ71" i="4" s="1"/>
  <c r="BN71" i="4"/>
  <c r="BO71" i="4" s="1"/>
  <c r="BL71" i="4"/>
  <c r="BM71" i="4" s="1"/>
  <c r="BJ71" i="4"/>
  <c r="BK71" i="4" s="1"/>
  <c r="BC71" i="4"/>
  <c r="BD71" i="4" s="1"/>
  <c r="BF71" i="4" s="1"/>
  <c r="BA71" i="4"/>
  <c r="BP70" i="4"/>
  <c r="BQ70" i="4" s="1"/>
  <c r="BN70" i="4"/>
  <c r="BO70" i="4" s="1"/>
  <c r="BL70" i="4"/>
  <c r="BM70" i="4" s="1"/>
  <c r="BJ70" i="4"/>
  <c r="BK70" i="4" s="1"/>
  <c r="BC70" i="4"/>
  <c r="BD70" i="4" s="1"/>
  <c r="BF70" i="4" s="1"/>
  <c r="BA70" i="4"/>
  <c r="BP69" i="4"/>
  <c r="BQ69" i="4" s="1"/>
  <c r="BN69" i="4"/>
  <c r="BO69" i="4" s="1"/>
  <c r="BL69" i="4"/>
  <c r="BM69" i="4" s="1"/>
  <c r="BJ69" i="4"/>
  <c r="BK69" i="4" s="1"/>
  <c r="BC69" i="4"/>
  <c r="BE69" i="4" s="1"/>
  <c r="BA69" i="4"/>
  <c r="BP68" i="4"/>
  <c r="BQ68" i="4" s="1"/>
  <c r="BN68" i="4"/>
  <c r="BO68" i="4" s="1"/>
  <c r="BL68" i="4"/>
  <c r="BM68" i="4" s="1"/>
  <c r="BJ68" i="4"/>
  <c r="BK68" i="4" s="1"/>
  <c r="BC68" i="4"/>
  <c r="BE68" i="4" s="1"/>
  <c r="BA68" i="4"/>
  <c r="BP67" i="4"/>
  <c r="BQ67" i="4" s="1"/>
  <c r="BN67" i="4"/>
  <c r="BO67" i="4" s="1"/>
  <c r="BL67" i="4"/>
  <c r="BM67" i="4" s="1"/>
  <c r="BJ67" i="4"/>
  <c r="BK67" i="4" s="1"/>
  <c r="BC67" i="4"/>
  <c r="BD67" i="4" s="1"/>
  <c r="BF67" i="4" s="1"/>
  <c r="BA67" i="4"/>
  <c r="BP66" i="4"/>
  <c r="BQ66" i="4" s="1"/>
  <c r="BN66" i="4"/>
  <c r="BO66" i="4" s="1"/>
  <c r="BL66" i="4"/>
  <c r="BM66" i="4" s="1"/>
  <c r="BJ66" i="4"/>
  <c r="BK66" i="4" s="1"/>
  <c r="BC66" i="4"/>
  <c r="BD66" i="4" s="1"/>
  <c r="BF66" i="4" s="1"/>
  <c r="BA66" i="4"/>
  <c r="BP65" i="4"/>
  <c r="BQ65" i="4" s="1"/>
  <c r="BN65" i="4"/>
  <c r="BO65" i="4" s="1"/>
  <c r="BL65" i="4"/>
  <c r="BM65" i="4" s="1"/>
  <c r="BJ65" i="4"/>
  <c r="BK65" i="4" s="1"/>
  <c r="BC65" i="4"/>
  <c r="BE65" i="4" s="1"/>
  <c r="BA65" i="4"/>
  <c r="BP64" i="4"/>
  <c r="BQ64" i="4" s="1"/>
  <c r="BN64" i="4"/>
  <c r="BO64" i="4" s="1"/>
  <c r="BL64" i="4"/>
  <c r="BM64" i="4" s="1"/>
  <c r="BJ64" i="4"/>
  <c r="BK64" i="4" s="1"/>
  <c r="BC64" i="4"/>
  <c r="BD64" i="4" s="1"/>
  <c r="BF64" i="4" s="1"/>
  <c r="BA64" i="4"/>
  <c r="BP63" i="4"/>
  <c r="BQ63" i="4" s="1"/>
  <c r="BN63" i="4"/>
  <c r="BO63" i="4" s="1"/>
  <c r="BL63" i="4"/>
  <c r="BM63" i="4" s="1"/>
  <c r="BJ63" i="4"/>
  <c r="BK63" i="4" s="1"/>
  <c r="BC63" i="4"/>
  <c r="BD63" i="4" s="1"/>
  <c r="BF63" i="4" s="1"/>
  <c r="BA63" i="4"/>
  <c r="BP62" i="4"/>
  <c r="BQ62" i="4" s="1"/>
  <c r="BN62" i="4"/>
  <c r="BO62" i="4" s="1"/>
  <c r="BL62" i="4"/>
  <c r="BM62" i="4" s="1"/>
  <c r="BJ62" i="4"/>
  <c r="BK62" i="4" s="1"/>
  <c r="BC62" i="4"/>
  <c r="BD62" i="4" s="1"/>
  <c r="BF62" i="4" s="1"/>
  <c r="BA62" i="4"/>
  <c r="BP61" i="4"/>
  <c r="BQ61" i="4" s="1"/>
  <c r="BN61" i="4"/>
  <c r="BO61" i="4" s="1"/>
  <c r="BL61" i="4"/>
  <c r="BM61" i="4" s="1"/>
  <c r="BJ61" i="4"/>
  <c r="BK61" i="4" s="1"/>
  <c r="BC61" i="4"/>
  <c r="BE61" i="4" s="1"/>
  <c r="BA61" i="4"/>
  <c r="BP60" i="4"/>
  <c r="BQ60" i="4"/>
  <c r="BA60" i="4"/>
  <c r="BL60" i="4"/>
  <c r="BM60" i="4"/>
  <c r="BN60" i="4"/>
  <c r="BO60" i="4" s="1"/>
  <c r="BJ60" i="4"/>
  <c r="BK60" i="4" s="1"/>
  <c r="BP59" i="4"/>
  <c r="BQ59" i="4" s="1"/>
  <c r="BA59" i="4"/>
  <c r="BL59" i="4"/>
  <c r="BM59" i="4" s="1"/>
  <c r="BN59" i="4"/>
  <c r="BO59" i="4" s="1"/>
  <c r="BJ59" i="4"/>
  <c r="BK59" i="4" s="1"/>
  <c r="BP58" i="4"/>
  <c r="BQ58" i="4" s="1"/>
  <c r="BA58" i="4"/>
  <c r="BL58" i="4"/>
  <c r="BM58" i="4" s="1"/>
  <c r="BN58" i="4"/>
  <c r="BO58" i="4" s="1"/>
  <c r="BJ58" i="4"/>
  <c r="BK58" i="4" s="1"/>
  <c r="BP57" i="4"/>
  <c r="BQ57" i="4" s="1"/>
  <c r="BA57" i="4"/>
  <c r="BL57" i="4"/>
  <c r="BM57" i="4" s="1"/>
  <c r="BN57" i="4"/>
  <c r="BO57" i="4" s="1"/>
  <c r="BJ57" i="4"/>
  <c r="BK57" i="4" s="1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P56" i="4"/>
  <c r="BQ56" i="4"/>
  <c r="BA56" i="4"/>
  <c r="BL56" i="4"/>
  <c r="BM56" i="4" s="1"/>
  <c r="BN56" i="4"/>
  <c r="BO56" i="4" s="1"/>
  <c r="BJ56" i="4"/>
  <c r="BK56" i="4" s="1"/>
  <c r="BP55" i="4"/>
  <c r="BQ55" i="4"/>
  <c r="BA55" i="4"/>
  <c r="BL55" i="4"/>
  <c r="BM55" i="4" s="1"/>
  <c r="BN55" i="4"/>
  <c r="BO55" i="4" s="1"/>
  <c r="BJ55" i="4"/>
  <c r="BK55" i="4" s="1"/>
  <c r="BP54" i="4"/>
  <c r="BQ54" i="4" s="1"/>
  <c r="BA54" i="4"/>
  <c r="AZ102" i="4" s="1"/>
  <c r="AX102" i="4"/>
  <c r="AV102" i="4"/>
  <c r="AT102" i="4"/>
  <c r="AR102" i="4"/>
  <c r="AP102" i="4"/>
  <c r="AN102" i="4"/>
  <c r="AL102" i="4"/>
  <c r="AJ102" i="4"/>
  <c r="AH102" i="4"/>
  <c r="AF102" i="4"/>
  <c r="AD102" i="4"/>
  <c r="BJ54" i="4"/>
  <c r="BK54" i="4" s="1"/>
  <c r="AB102" i="4"/>
  <c r="Z102" i="4"/>
  <c r="X102" i="4"/>
  <c r="V102" i="4"/>
  <c r="T102" i="4"/>
  <c r="R102" i="4"/>
  <c r="P102" i="4"/>
  <c r="L102" i="4"/>
  <c r="F102" i="4"/>
  <c r="BP50" i="4"/>
  <c r="BN50" i="4"/>
  <c r="BL50" i="4"/>
  <c r="BJ50" i="4"/>
  <c r="C43" i="4"/>
  <c r="F46" i="4"/>
  <c r="F47" i="4"/>
  <c r="BP39" i="4"/>
  <c r="BN39" i="4"/>
  <c r="BL39" i="4"/>
  <c r="BJ39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F12" i="4"/>
  <c r="F11" i="4"/>
  <c r="BN62" i="3"/>
  <c r="BP54" i="3"/>
  <c r="BN54" i="3"/>
  <c r="BL54" i="3"/>
  <c r="BM54" i="3" s="1"/>
  <c r="BJ54" i="3"/>
  <c r="BP56" i="3"/>
  <c r="BP100" i="3"/>
  <c r="BN55" i="3"/>
  <c r="BO55" i="3" s="1"/>
  <c r="BN56" i="3"/>
  <c r="BO56" i="3" s="1"/>
  <c r="BN57" i="3"/>
  <c r="BO57" i="3" s="1"/>
  <c r="BN60" i="3"/>
  <c r="BO60" i="3" s="1"/>
  <c r="BN61" i="3"/>
  <c r="BO61" i="3" s="1"/>
  <c r="BN63" i="3"/>
  <c r="BO63" i="3" s="1"/>
  <c r="BN64" i="3"/>
  <c r="BO64" i="3" s="1"/>
  <c r="BN65" i="3"/>
  <c r="BO65" i="3" s="1"/>
  <c r="BN66" i="3"/>
  <c r="BO66" i="3" s="1"/>
  <c r="BN67" i="3"/>
  <c r="BO67" i="3" s="1"/>
  <c r="BN68" i="3"/>
  <c r="BO68" i="3" s="1"/>
  <c r="BN69" i="3"/>
  <c r="BO69" i="3" s="1"/>
  <c r="BN70" i="3"/>
  <c r="BO70" i="3" s="1"/>
  <c r="BN71" i="3"/>
  <c r="BO71" i="3" s="1"/>
  <c r="BN72" i="3"/>
  <c r="BO72" i="3" s="1"/>
  <c r="BN73" i="3"/>
  <c r="BO73" i="3" s="1"/>
  <c r="BN74" i="3"/>
  <c r="BO74" i="3" s="1"/>
  <c r="BN75" i="3"/>
  <c r="BN76" i="3"/>
  <c r="BO76" i="3" s="1"/>
  <c r="BN77" i="3"/>
  <c r="BO77" i="3" s="1"/>
  <c r="BN78" i="3"/>
  <c r="BO78" i="3" s="1"/>
  <c r="BN79" i="3"/>
  <c r="BN80" i="3"/>
  <c r="BO80" i="3" s="1"/>
  <c r="BN81" i="3"/>
  <c r="BO81" i="3" s="1"/>
  <c r="BN82" i="3"/>
  <c r="BO82" i="3" s="1"/>
  <c r="BN83" i="3"/>
  <c r="BO83" i="3" s="1"/>
  <c r="BN84" i="3"/>
  <c r="BO84" i="3" s="1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L71" i="3"/>
  <c r="BM71" i="3" s="1"/>
  <c r="BL61" i="3"/>
  <c r="BM61" i="3" s="1"/>
  <c r="BL55" i="3"/>
  <c r="BL56" i="3"/>
  <c r="BM56" i="3" s="1"/>
  <c r="BL57" i="3"/>
  <c r="BM57" i="3" s="1"/>
  <c r="BL60" i="3"/>
  <c r="BM60" i="3" s="1"/>
  <c r="BL62" i="3"/>
  <c r="BL63" i="3"/>
  <c r="BM63" i="3" s="1"/>
  <c r="BL64" i="3"/>
  <c r="BM64" i="3" s="1"/>
  <c r="BL65" i="3"/>
  <c r="BM65" i="3" s="1"/>
  <c r="BL66" i="3"/>
  <c r="BM66" i="3" s="1"/>
  <c r="BL67" i="3"/>
  <c r="BL68" i="3"/>
  <c r="BM68" i="3" s="1"/>
  <c r="BL69" i="3"/>
  <c r="BL70" i="3"/>
  <c r="BM70" i="3" s="1"/>
  <c r="BL72" i="3"/>
  <c r="BM72" i="3" s="1"/>
  <c r="BL73" i="3"/>
  <c r="BM73" i="3" s="1"/>
  <c r="BL74" i="3"/>
  <c r="BL75" i="3"/>
  <c r="BM75" i="3" s="1"/>
  <c r="BL76" i="3"/>
  <c r="BL77" i="3"/>
  <c r="BM77" i="3" s="1"/>
  <c r="BL78" i="3"/>
  <c r="BM78" i="3" s="1"/>
  <c r="BL79" i="3"/>
  <c r="BL80" i="3"/>
  <c r="BM80" i="3" s="1"/>
  <c r="BL81" i="3"/>
  <c r="BM81" i="3" s="1"/>
  <c r="BL82" i="3"/>
  <c r="BL83" i="3"/>
  <c r="BM83" i="3" s="1"/>
  <c r="BL84" i="3"/>
  <c r="BM84" i="3" s="1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N50" i="3"/>
  <c r="BN39" i="3"/>
  <c r="BL50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G87" i="3"/>
  <c r="BG88" i="3"/>
  <c r="BG89" i="3"/>
  <c r="BG90" i="3"/>
  <c r="BG91" i="3"/>
  <c r="BG92" i="3"/>
  <c r="BG93" i="3"/>
  <c r="BG94" i="3"/>
  <c r="BG95" i="3"/>
  <c r="BG96" i="3"/>
  <c r="BG97" i="3"/>
  <c r="BG98" i="3"/>
  <c r="BG99" i="3"/>
  <c r="BG100" i="3"/>
  <c r="BY105" i="3"/>
  <c r="BY102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BL58" i="3"/>
  <c r="BM58" i="3" s="1"/>
  <c r="BL59" i="3"/>
  <c r="BM59" i="3" s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BN58" i="3"/>
  <c r="BO58" i="3" s="1"/>
  <c r="BN59" i="3"/>
  <c r="BO59" i="3" s="1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BP55" i="3"/>
  <c r="BP57" i="3"/>
  <c r="BQ57" i="3" s="1"/>
  <c r="BP58" i="3"/>
  <c r="BP59" i="3"/>
  <c r="BP60" i="3"/>
  <c r="BQ60" i="3" s="1"/>
  <c r="BP61" i="3"/>
  <c r="BQ61" i="3" s="1"/>
  <c r="BP62" i="3"/>
  <c r="BP63" i="3"/>
  <c r="BP64" i="3"/>
  <c r="BQ64" i="3" s="1"/>
  <c r="BP65" i="3"/>
  <c r="BQ65" i="3" s="1"/>
  <c r="BP66" i="3"/>
  <c r="BP67" i="3"/>
  <c r="BP68" i="3"/>
  <c r="BQ68" i="3" s="1"/>
  <c r="BP69" i="3"/>
  <c r="BQ69" i="3" s="1"/>
  <c r="BP70" i="3"/>
  <c r="BQ70" i="3" s="1"/>
  <c r="BP71" i="3"/>
  <c r="BP72" i="3"/>
  <c r="BP73" i="3"/>
  <c r="BQ73" i="3" s="1"/>
  <c r="BP74" i="3"/>
  <c r="BP75" i="3"/>
  <c r="BQ75" i="3" s="1"/>
  <c r="BP76" i="3"/>
  <c r="BQ76" i="3" s="1"/>
  <c r="BP77" i="3"/>
  <c r="BP78" i="3"/>
  <c r="BP79" i="3"/>
  <c r="BP80" i="3"/>
  <c r="BP81" i="3"/>
  <c r="BQ81" i="3" s="1"/>
  <c r="BP82" i="3"/>
  <c r="BQ82" i="3" s="1"/>
  <c r="BP83" i="3"/>
  <c r="BP84" i="3"/>
  <c r="BQ84" i="3" s="1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J61" i="3"/>
  <c r="BK61" i="3" s="1"/>
  <c r="BJ62" i="3"/>
  <c r="BK62" i="3" s="1"/>
  <c r="BJ63" i="3"/>
  <c r="BK63" i="3" s="1"/>
  <c r="BJ64" i="3"/>
  <c r="BK64" i="3" s="1"/>
  <c r="BJ65" i="3"/>
  <c r="BK65" i="3" s="1"/>
  <c r="BJ66" i="3"/>
  <c r="BJ67" i="3"/>
  <c r="BK67" i="3" s="1"/>
  <c r="BJ68" i="3"/>
  <c r="BK68" i="3" s="1"/>
  <c r="BJ69" i="3"/>
  <c r="BK69" i="3" s="1"/>
  <c r="BJ70" i="3"/>
  <c r="BK70" i="3" s="1"/>
  <c r="BJ71" i="3"/>
  <c r="BK71" i="3" s="1"/>
  <c r="BJ72" i="3"/>
  <c r="BK72" i="3" s="1"/>
  <c r="BJ73" i="3"/>
  <c r="BK73" i="3" s="1"/>
  <c r="BJ74" i="3"/>
  <c r="BJ75" i="3"/>
  <c r="BK75" i="3" s="1"/>
  <c r="BJ76" i="3"/>
  <c r="BJ77" i="3"/>
  <c r="BK77" i="3" s="1"/>
  <c r="BJ78" i="3"/>
  <c r="BJ79" i="3"/>
  <c r="BK79" i="3" s="1"/>
  <c r="BJ80" i="3"/>
  <c r="BK80" i="3" s="1"/>
  <c r="BJ81" i="3"/>
  <c r="BK81" i="3" s="1"/>
  <c r="BJ82" i="3"/>
  <c r="BJ83" i="3"/>
  <c r="BK83" i="3" s="1"/>
  <c r="BJ84" i="3"/>
  <c r="BK84" i="3" s="1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B102" i="3"/>
  <c r="AL102" i="3"/>
  <c r="AF102" i="3"/>
  <c r="AD102" i="3"/>
  <c r="BK100" i="3"/>
  <c r="BP50" i="3"/>
  <c r="BP39" i="3"/>
  <c r="BL39" i="3"/>
  <c r="BJ50" i="3"/>
  <c r="BC67" i="3"/>
  <c r="BE67" i="3" s="1"/>
  <c r="BC68" i="3"/>
  <c r="BD68" i="3" s="1"/>
  <c r="BF68" i="3" s="1"/>
  <c r="BC69" i="3"/>
  <c r="BD69" i="3" s="1"/>
  <c r="BF69" i="3" s="1"/>
  <c r="BC70" i="3"/>
  <c r="BE70" i="3" s="1"/>
  <c r="BC71" i="3"/>
  <c r="BE71" i="3" s="1"/>
  <c r="BC72" i="3"/>
  <c r="BE72" i="3" s="1"/>
  <c r="BC73" i="3"/>
  <c r="BD73" i="3" s="1"/>
  <c r="BF73" i="3" s="1"/>
  <c r="BC74" i="3"/>
  <c r="BC75" i="3"/>
  <c r="BD75" i="3" s="1"/>
  <c r="BF75" i="3" s="1"/>
  <c r="BC76" i="3"/>
  <c r="BD76" i="3" s="1"/>
  <c r="BF76" i="3" s="1"/>
  <c r="BC77" i="3"/>
  <c r="BD77" i="3" s="1"/>
  <c r="BF77" i="3" s="1"/>
  <c r="BC78" i="3"/>
  <c r="BE78" i="3" s="1"/>
  <c r="BC79" i="3"/>
  <c r="BD79" i="3" s="1"/>
  <c r="BF79" i="3" s="1"/>
  <c r="BC80" i="3"/>
  <c r="BE80" i="3" s="1"/>
  <c r="BC81" i="3"/>
  <c r="BE81" i="3" s="1"/>
  <c r="BC82" i="3"/>
  <c r="BE82" i="3" s="1"/>
  <c r="BC83" i="3"/>
  <c r="BE83" i="3" s="1"/>
  <c r="BC84" i="3"/>
  <c r="BE84" i="3" s="1"/>
  <c r="BC85" i="3"/>
  <c r="BD85" i="3" s="1"/>
  <c r="BF85" i="3" s="1"/>
  <c r="BC86" i="3"/>
  <c r="BD86" i="3" s="1"/>
  <c r="BF86" i="3" s="1"/>
  <c r="BC87" i="3"/>
  <c r="BE87" i="3" s="1"/>
  <c r="BC88" i="3"/>
  <c r="BE88" i="3" s="1"/>
  <c r="BC89" i="3"/>
  <c r="BD89" i="3" s="1"/>
  <c r="BC90" i="3"/>
  <c r="BC91" i="3"/>
  <c r="BC92" i="3"/>
  <c r="BE92" i="3" s="1"/>
  <c r="BC93" i="3"/>
  <c r="BE93" i="3" s="1"/>
  <c r="BC94" i="3"/>
  <c r="BD94" i="3" s="1"/>
  <c r="BC95" i="3"/>
  <c r="BC96" i="3"/>
  <c r="BD96" i="3" s="1"/>
  <c r="BC97" i="3"/>
  <c r="BE97" i="3" s="1"/>
  <c r="BC98" i="3"/>
  <c r="BD98" i="3" s="1"/>
  <c r="BC99" i="3"/>
  <c r="BC100" i="3"/>
  <c r="BD100" i="3" s="1"/>
  <c r="BO54" i="3"/>
  <c r="BQ67" i="3"/>
  <c r="BQ71" i="3"/>
  <c r="BQ72" i="3"/>
  <c r="BQ74" i="3"/>
  <c r="BQ77" i="3"/>
  <c r="BQ78" i="3"/>
  <c r="BQ79" i="3"/>
  <c r="BQ80" i="3"/>
  <c r="BQ83" i="3"/>
  <c r="BQ85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J39" i="3"/>
  <c r="BK54" i="3"/>
  <c r="BM67" i="3"/>
  <c r="BK74" i="3"/>
  <c r="BM74" i="3"/>
  <c r="BO75" i="3"/>
  <c r="BK76" i="3"/>
  <c r="BM76" i="3"/>
  <c r="BK78" i="3"/>
  <c r="BM79" i="3"/>
  <c r="BO79" i="3"/>
  <c r="F12" i="3"/>
  <c r="F12" i="7" s="1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C43" i="3"/>
  <c r="F46" i="3"/>
  <c r="F47" i="3"/>
  <c r="BQ54" i="3"/>
  <c r="BC55" i="3"/>
  <c r="BE55" i="3" s="1"/>
  <c r="BJ55" i="3"/>
  <c r="BK55" i="3" s="1"/>
  <c r="BM55" i="3"/>
  <c r="BQ55" i="3"/>
  <c r="BC56" i="3"/>
  <c r="BD56" i="3" s="1"/>
  <c r="BF56" i="3" s="1"/>
  <c r="BJ56" i="3"/>
  <c r="BK56" i="3" s="1"/>
  <c r="BQ56" i="3"/>
  <c r="B57" i="3"/>
  <c r="BC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J58" i="3"/>
  <c r="BK58" i="3" s="1"/>
  <c r="BQ58" i="3"/>
  <c r="BJ59" i="3"/>
  <c r="BK59" i="3"/>
  <c r="BQ59" i="3"/>
  <c r="BJ60" i="3"/>
  <c r="BK60" i="3" s="1"/>
  <c r="BQ62" i="3"/>
  <c r="BQ63" i="3"/>
  <c r="BQ66" i="3"/>
  <c r="BO85" i="3"/>
  <c r="AY86" i="3"/>
  <c r="BO86" i="3"/>
  <c r="AY87" i="3"/>
  <c r="BO87" i="3"/>
  <c r="AY88" i="3"/>
  <c r="BO88" i="3"/>
  <c r="AY89" i="3"/>
  <c r="BO89" i="3"/>
  <c r="AY90" i="3"/>
  <c r="BO90" i="3"/>
  <c r="AY91" i="3"/>
  <c r="BO91" i="3"/>
  <c r="AY92" i="3"/>
  <c r="BO92" i="3"/>
  <c r="AY93" i="3"/>
  <c r="BO93" i="3"/>
  <c r="AY94" i="3"/>
  <c r="BO94" i="3"/>
  <c r="AY95" i="3"/>
  <c r="BO95" i="3"/>
  <c r="AY96" i="3"/>
  <c r="BO96" i="3"/>
  <c r="AY97" i="3"/>
  <c r="BO97" i="3"/>
  <c r="AY98" i="3"/>
  <c r="BO98" i="3"/>
  <c r="AY99" i="3"/>
  <c r="BO99" i="3"/>
  <c r="AY100" i="3"/>
  <c r="BO100" i="3"/>
  <c r="BM100" i="3"/>
  <c r="BM98" i="3"/>
  <c r="BM97" i="3"/>
  <c r="BM95" i="3"/>
  <c r="BM93" i="3"/>
  <c r="BM92" i="3"/>
  <c r="BM91" i="3"/>
  <c r="BM90" i="3"/>
  <c r="BM89" i="3"/>
  <c r="BM88" i="3"/>
  <c r="BM87" i="3"/>
  <c r="BM86" i="3"/>
  <c r="BM85" i="3"/>
  <c r="BM82" i="3"/>
  <c r="BM99" i="3"/>
  <c r="BM96" i="3"/>
  <c r="BM94" i="3"/>
  <c r="BM69" i="3"/>
  <c r="BK99" i="3"/>
  <c r="BK98" i="3"/>
  <c r="BK97" i="3"/>
  <c r="BK96" i="3"/>
  <c r="BK95" i="3"/>
  <c r="BK93" i="3"/>
  <c r="BK92" i="3"/>
  <c r="BK91" i="3"/>
  <c r="BK90" i="3"/>
  <c r="BK89" i="3"/>
  <c r="BK88" i="3"/>
  <c r="BK87" i="3"/>
  <c r="BK86" i="3"/>
  <c r="BK85" i="3"/>
  <c r="BK82" i="3"/>
  <c r="BK66" i="3"/>
  <c r="BK94" i="3"/>
  <c r="BD90" i="3"/>
  <c r="BF90" i="3"/>
  <c r="BF94" i="3"/>
  <c r="BF89" i="3"/>
  <c r="BF93" i="3"/>
  <c r="BD95" i="3"/>
  <c r="BF95" i="3"/>
  <c r="BF97" i="3"/>
  <c r="BD71" i="3"/>
  <c r="BF71" i="3" s="1"/>
  <c r="BF98" i="3"/>
  <c r="BD99" i="3"/>
  <c r="BF99" i="3"/>
  <c r="BF100" i="3"/>
  <c r="BF92" i="3"/>
  <c r="BF87" i="3"/>
  <c r="BD91" i="3"/>
  <c r="BF91" i="3"/>
  <c r="BF96" i="3"/>
  <c r="BF88" i="3"/>
  <c r="BC58" i="3"/>
  <c r="BE58" i="3" s="1"/>
  <c r="AP102" i="3"/>
  <c r="AX102" i="3"/>
  <c r="BC60" i="3"/>
  <c r="BD60" i="3" s="1"/>
  <c r="BF60" i="3" s="1"/>
  <c r="L102" i="3"/>
  <c r="J102" i="3"/>
  <c r="H102" i="3"/>
  <c r="F102" i="3"/>
  <c r="BC59" i="3"/>
  <c r="BE59" i="3" s="1"/>
  <c r="AT102" i="3"/>
  <c r="AR102" i="3"/>
  <c r="N102" i="3"/>
  <c r="BO62" i="3"/>
  <c r="BM62" i="3"/>
  <c r="AN102" i="3"/>
  <c r="AJ102" i="3"/>
  <c r="AH102" i="3"/>
  <c r="AB102" i="3"/>
  <c r="Z102" i="3"/>
  <c r="X102" i="3"/>
  <c r="AZ102" i="3"/>
  <c r="AV102" i="3"/>
  <c r="T102" i="3"/>
  <c r="V102" i="3"/>
  <c r="R102" i="3"/>
  <c r="P102" i="3"/>
  <c r="BC66" i="3"/>
  <c r="BD66" i="3" s="1"/>
  <c r="BF66" i="3" s="1"/>
  <c r="BC65" i="3"/>
  <c r="BC64" i="3"/>
  <c r="BE64" i="3" s="1"/>
  <c r="BC63" i="3"/>
  <c r="BC62" i="3"/>
  <c r="BD62" i="3" s="1"/>
  <c r="BF62" i="3" s="1"/>
  <c r="BC61" i="3"/>
  <c r="BE99" i="3"/>
  <c r="BE98" i="3"/>
  <c r="BE95" i="3"/>
  <c r="BE91" i="3"/>
  <c r="BE90" i="3"/>
  <c r="BE85" i="3"/>
  <c r="BE75" i="3"/>
  <c r="BJ57" i="3"/>
  <c r="BK57" i="3" s="1"/>
  <c r="BC54" i="3"/>
  <c r="BD54" i="3" s="1"/>
  <c r="BF54" i="3" s="1"/>
  <c r="F103" i="5"/>
  <c r="H102" i="5"/>
  <c r="H103" i="5"/>
  <c r="J107" i="5"/>
  <c r="BN54" i="5"/>
  <c r="BO54" i="5"/>
  <c r="J103" i="5"/>
  <c r="L103" i="5"/>
  <c r="N102" i="5"/>
  <c r="N103" i="5"/>
  <c r="H107" i="5"/>
  <c r="BL54" i="5"/>
  <c r="BM54" i="5"/>
  <c r="P103" i="5"/>
  <c r="R103" i="5"/>
  <c r="P105" i="5"/>
  <c r="T103" i="5"/>
  <c r="R105" i="5"/>
  <c r="V103" i="5"/>
  <c r="T105" i="5"/>
  <c r="X103" i="5"/>
  <c r="Z103" i="5"/>
  <c r="AB103" i="5"/>
  <c r="AD103" i="5"/>
  <c r="AF103" i="5"/>
  <c r="Z105" i="5"/>
  <c r="AH103" i="5"/>
  <c r="AB105" i="5"/>
  <c r="AJ103" i="5"/>
  <c r="AD105" i="5"/>
  <c r="AL103" i="5"/>
  <c r="AN103" i="5"/>
  <c r="AP103" i="5"/>
  <c r="AF105" i="5"/>
  <c r="AR103" i="5"/>
  <c r="AH105" i="5"/>
  <c r="AT103" i="5"/>
  <c r="AV103" i="5"/>
  <c r="AX103" i="5"/>
  <c r="AZ103" i="5"/>
  <c r="AJ105" i="5"/>
  <c r="BC54" i="5"/>
  <c r="BJ54" i="5"/>
  <c r="BK54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C55" i="5"/>
  <c r="BC56" i="5"/>
  <c r="BC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BD70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2" i="5"/>
  <c r="BD93" i="5"/>
  <c r="BD94" i="5"/>
  <c r="BD95" i="5"/>
  <c r="BE96" i="5"/>
  <c r="BD96" i="5"/>
  <c r="BE97" i="5"/>
  <c r="BE98" i="5"/>
  <c r="BE99" i="5"/>
  <c r="BE100" i="5"/>
  <c r="BB103" i="5"/>
  <c r="BD97" i="5"/>
  <c r="BD98" i="5"/>
  <c r="BD99" i="5"/>
  <c r="BD100" i="5"/>
  <c r="H102" i="4"/>
  <c r="N102" i="4"/>
  <c r="N103" i="4" s="1"/>
  <c r="BE81" i="4"/>
  <c r="BE84" i="4"/>
  <c r="BE85" i="4"/>
  <c r="BE86" i="4"/>
  <c r="BE87" i="4"/>
  <c r="BE88" i="4"/>
  <c r="BE89" i="4"/>
  <c r="BE90" i="4"/>
  <c r="BE91" i="4"/>
  <c r="BE92" i="4"/>
  <c r="BE93" i="4"/>
  <c r="BE94" i="4"/>
  <c r="BE95" i="4"/>
  <c r="BC55" i="4"/>
  <c r="BE55" i="4" s="1"/>
  <c r="BC56" i="4"/>
  <c r="BD56" i="4" s="1"/>
  <c r="BF56" i="4" s="1"/>
  <c r="BC57" i="4"/>
  <c r="BD57" i="4" s="1"/>
  <c r="BF57" i="4" s="1"/>
  <c r="BD82" i="4"/>
  <c r="BF82" i="4" s="1"/>
  <c r="BD83" i="4"/>
  <c r="BF83" i="4" s="1"/>
  <c r="BD84" i="4"/>
  <c r="BD85" i="4"/>
  <c r="BD86" i="4"/>
  <c r="BD87" i="4"/>
  <c r="BD88" i="4"/>
  <c r="BD89" i="4"/>
  <c r="BD90" i="4"/>
  <c r="BD91" i="4"/>
  <c r="BD92" i="4"/>
  <c r="BD93" i="4"/>
  <c r="BD94" i="4"/>
  <c r="BD95" i="4"/>
  <c r="BE96" i="4"/>
  <c r="BD96" i="4"/>
  <c r="BE97" i="4"/>
  <c r="BE98" i="4"/>
  <c r="BE99" i="4"/>
  <c r="BE100" i="4"/>
  <c r="BD97" i="4"/>
  <c r="BD98" i="4"/>
  <c r="BD99" i="4"/>
  <c r="BD100" i="4"/>
  <c r="L107" i="5"/>
  <c r="AL105" i="5"/>
  <c r="BE57" i="5"/>
  <c r="BD57" i="5"/>
  <c r="BF57" i="5"/>
  <c r="BE56" i="5"/>
  <c r="BD56" i="5"/>
  <c r="BF56" i="5"/>
  <c r="BE55" i="5"/>
  <c r="BD55" i="5"/>
  <c r="BF55" i="5"/>
  <c r="BK46" i="5"/>
  <c r="BJ46" i="5"/>
  <c r="BK45" i="5"/>
  <c r="BJ45" i="5"/>
  <c r="BK44" i="5"/>
  <c r="BJ44" i="5"/>
  <c r="BK43" i="5"/>
  <c r="BJ43" i="5"/>
  <c r="BE54" i="5"/>
  <c r="BD54" i="5"/>
  <c r="X105" i="5"/>
  <c r="V105" i="5"/>
  <c r="N105" i="5"/>
  <c r="BM46" i="5"/>
  <c r="BL46" i="5"/>
  <c r="BM45" i="5"/>
  <c r="BL45" i="5"/>
  <c r="BM44" i="5"/>
  <c r="BL44" i="5"/>
  <c r="BM43" i="5"/>
  <c r="BL43" i="5"/>
  <c r="L105" i="5"/>
  <c r="J105" i="5"/>
  <c r="BO46" i="5"/>
  <c r="BN46" i="5"/>
  <c r="BO45" i="5"/>
  <c r="BN45" i="5"/>
  <c r="BO44" i="5"/>
  <c r="BN44" i="5"/>
  <c r="BO43" i="5"/>
  <c r="BN43" i="5"/>
  <c r="H105" i="5"/>
  <c r="F107" i="5"/>
  <c r="F105" i="5"/>
  <c r="BD103" i="5"/>
  <c r="C43" i="7"/>
  <c r="BF54" i="5"/>
  <c r="BE103" i="5"/>
  <c r="D43" i="7"/>
  <c r="BG54" i="5"/>
  <c r="BH54" i="5"/>
  <c r="BG55" i="5"/>
  <c r="BH55" i="5"/>
  <c r="BG56" i="5"/>
  <c r="BH56" i="5"/>
  <c r="BG57" i="5"/>
  <c r="BH57" i="5"/>
  <c r="BI54" i="5"/>
  <c r="E43" i="7"/>
  <c r="BU73" i="5"/>
  <c r="BU74" i="5"/>
  <c r="BT73" i="5"/>
  <c r="BT74" i="5"/>
  <c r="BS73" i="5"/>
  <c r="BS74" i="5"/>
  <c r="BC60" i="4"/>
  <c r="BE60" i="4" s="1"/>
  <c r="BC59" i="4"/>
  <c r="BE59" i="4" s="1"/>
  <c r="BC58" i="4"/>
  <c r="BD58" i="4" s="1"/>
  <c r="BF58" i="4" s="1"/>
  <c r="BE80" i="4" l="1"/>
  <c r="BB103" i="4"/>
  <c r="L107" i="4" s="1"/>
  <c r="BD55" i="4"/>
  <c r="BF55" i="4" s="1"/>
  <c r="BD69" i="4"/>
  <c r="BF69" i="4" s="1"/>
  <c r="BD60" i="4"/>
  <c r="BF60" i="4" s="1"/>
  <c r="BD77" i="4"/>
  <c r="BF77" i="4" s="1"/>
  <c r="BD72" i="4"/>
  <c r="BF72" i="4" s="1"/>
  <c r="BE71" i="4"/>
  <c r="BD59" i="4"/>
  <c r="BF59" i="4" s="1"/>
  <c r="BE56" i="4"/>
  <c r="BD76" i="4"/>
  <c r="BF76" i="4" s="1"/>
  <c r="BD65" i="4"/>
  <c r="BF65" i="4" s="1"/>
  <c r="BD68" i="4"/>
  <c r="BF68" i="4" s="1"/>
  <c r="BE57" i="4"/>
  <c r="BE64" i="4"/>
  <c r="BD61" i="4"/>
  <c r="BF61" i="4" s="1"/>
  <c r="BE75" i="4"/>
  <c r="BE79" i="4"/>
  <c r="BD73" i="4"/>
  <c r="BF73" i="4" s="1"/>
  <c r="BE67" i="4"/>
  <c r="BE63" i="4"/>
  <c r="BE58" i="4"/>
  <c r="BQ46" i="4"/>
  <c r="BQ43" i="4"/>
  <c r="BP46" i="4"/>
  <c r="R103" i="4"/>
  <c r="P105" i="4" s="1"/>
  <c r="H103" i="4"/>
  <c r="H105" i="4" s="1"/>
  <c r="F103" i="4"/>
  <c r="AB103" i="4"/>
  <c r="AR103" i="4"/>
  <c r="AH105" i="4" s="1"/>
  <c r="X103" i="4"/>
  <c r="AL103" i="4"/>
  <c r="AF103" i="4"/>
  <c r="Z105" i="4" s="1"/>
  <c r="AV103" i="4"/>
  <c r="T103" i="4"/>
  <c r="R105" i="4" s="1"/>
  <c r="AH103" i="4"/>
  <c r="AB105" i="4" s="1"/>
  <c r="L103" i="4"/>
  <c r="V103" i="4"/>
  <c r="T105" i="4" s="1"/>
  <c r="AZ103" i="4"/>
  <c r="AJ105" i="4" s="1"/>
  <c r="BE78" i="4"/>
  <c r="BE74" i="4"/>
  <c r="BE70" i="4"/>
  <c r="BE66" i="4"/>
  <c r="BE62" i="4"/>
  <c r="BK45" i="4"/>
  <c r="BP44" i="4"/>
  <c r="BQ45" i="4"/>
  <c r="P103" i="4"/>
  <c r="Z103" i="4"/>
  <c r="V105" i="4" s="1"/>
  <c r="AD103" i="4"/>
  <c r="AP103" i="4"/>
  <c r="K31" i="7" s="1"/>
  <c r="AT103" i="4"/>
  <c r="AN103" i="4"/>
  <c r="AX103" i="4"/>
  <c r="BN54" i="4"/>
  <c r="BO54" i="4" s="1"/>
  <c r="BO46" i="4" s="1"/>
  <c r="BL54" i="4"/>
  <c r="BM54" i="4" s="1"/>
  <c r="BL45" i="4" s="1"/>
  <c r="J102" i="4"/>
  <c r="J103" i="4" s="1"/>
  <c r="BD67" i="3"/>
  <c r="BF67" i="3" s="1"/>
  <c r="BE94" i="3"/>
  <c r="BD88" i="3"/>
  <c r="BD97" i="3"/>
  <c r="BD93" i="3"/>
  <c r="BE89" i="3"/>
  <c r="BD92" i="3"/>
  <c r="BE96" i="3"/>
  <c r="BE100" i="3"/>
  <c r="BE68" i="3"/>
  <c r="BD80" i="3"/>
  <c r="BF80" i="3" s="1"/>
  <c r="BD72" i="3"/>
  <c r="BF72" i="3" s="1"/>
  <c r="BE73" i="3"/>
  <c r="BE69" i="3"/>
  <c r="BE56" i="3"/>
  <c r="BE77" i="3"/>
  <c r="BE62" i="3"/>
  <c r="BD81" i="3"/>
  <c r="BF81" i="3" s="1"/>
  <c r="BD84" i="3"/>
  <c r="BF84" i="3" s="1"/>
  <c r="BD55" i="3"/>
  <c r="BF55" i="3" s="1"/>
  <c r="BE76" i="3"/>
  <c r="BC54" i="4"/>
  <c r="BE54" i="4" s="1"/>
  <c r="BP43" i="4"/>
  <c r="BP45" i="4"/>
  <c r="AJ103" i="4"/>
  <c r="F11" i="7"/>
  <c r="BQ44" i="4"/>
  <c r="BK46" i="4"/>
  <c r="BK44" i="4"/>
  <c r="L105" i="4"/>
  <c r="BJ43" i="4"/>
  <c r="BJ44" i="4"/>
  <c r="BJ46" i="4"/>
  <c r="BJ45" i="4"/>
  <c r="BK43" i="4"/>
  <c r="BD87" i="3"/>
  <c r="BE86" i="3"/>
  <c r="BD83" i="3"/>
  <c r="BF83" i="3" s="1"/>
  <c r="BD82" i="3"/>
  <c r="BF82" i="3" s="1"/>
  <c r="BE79" i="3"/>
  <c r="BD70" i="3"/>
  <c r="BF70" i="3" s="1"/>
  <c r="BE66" i="3"/>
  <c r="BD64" i="3"/>
  <c r="BF64" i="3" s="1"/>
  <c r="AH103" i="3"/>
  <c r="AB105" i="3" s="1"/>
  <c r="T103" i="3"/>
  <c r="K24" i="7" s="1"/>
  <c r="Z103" i="3"/>
  <c r="AJ103" i="3"/>
  <c r="AD105" i="3" s="1"/>
  <c r="BE60" i="3"/>
  <c r="AD103" i="3"/>
  <c r="BB103" i="3"/>
  <c r="L107" i="3" s="1"/>
  <c r="AZ103" i="3"/>
  <c r="AL103" i="3"/>
  <c r="BD59" i="3"/>
  <c r="BF59" i="3" s="1"/>
  <c r="R103" i="3"/>
  <c r="AV103" i="3"/>
  <c r="AN103" i="3"/>
  <c r="AR103" i="3"/>
  <c r="J103" i="3"/>
  <c r="F103" i="3"/>
  <c r="AP103" i="3"/>
  <c r="P103" i="3"/>
  <c r="X103" i="3"/>
  <c r="AT103" i="3"/>
  <c r="AF28" i="7" s="1"/>
  <c r="L103" i="3"/>
  <c r="AX103" i="3"/>
  <c r="BD58" i="3"/>
  <c r="BF58" i="3" s="1"/>
  <c r="V103" i="3"/>
  <c r="T105" i="3" s="1"/>
  <c r="AB103" i="3"/>
  <c r="N103" i="3"/>
  <c r="K21" i="7" s="1"/>
  <c r="H103" i="3"/>
  <c r="H105" i="3" s="1"/>
  <c r="AF103" i="3"/>
  <c r="K28" i="7" s="1"/>
  <c r="BQ44" i="3"/>
  <c r="BP44" i="3"/>
  <c r="BN46" i="3"/>
  <c r="BQ45" i="3"/>
  <c r="BQ43" i="3"/>
  <c r="BK44" i="3"/>
  <c r="BQ46" i="3"/>
  <c r="BM46" i="3"/>
  <c r="BL45" i="3"/>
  <c r="BM45" i="3"/>
  <c r="BN45" i="3"/>
  <c r="BP43" i="3"/>
  <c r="BE54" i="3"/>
  <c r="BP46" i="3"/>
  <c r="BN44" i="3"/>
  <c r="BJ45" i="3"/>
  <c r="BL43" i="3"/>
  <c r="BK43" i="3"/>
  <c r="BM43" i="3"/>
  <c r="BP45" i="3"/>
  <c r="BE63" i="3"/>
  <c r="BD63" i="3"/>
  <c r="BF63" i="3" s="1"/>
  <c r="BE61" i="3"/>
  <c r="BD61" i="3"/>
  <c r="BF61" i="3" s="1"/>
  <c r="BN43" i="3"/>
  <c r="BD78" i="3"/>
  <c r="BF78" i="3" s="1"/>
  <c r="BJ44" i="3"/>
  <c r="BO44" i="3"/>
  <c r="BE65" i="3"/>
  <c r="BD65" i="3"/>
  <c r="BF65" i="3" s="1"/>
  <c r="BK46" i="3"/>
  <c r="BE57" i="3"/>
  <c r="BD57" i="3"/>
  <c r="BM44" i="3"/>
  <c r="BL44" i="3"/>
  <c r="BD74" i="3"/>
  <c r="BF74" i="3" s="1"/>
  <c r="BE74" i="3"/>
  <c r="BO45" i="3"/>
  <c r="BO43" i="3"/>
  <c r="BJ43" i="3"/>
  <c r="BJ46" i="3"/>
  <c r="BO46" i="3"/>
  <c r="BL46" i="3"/>
  <c r="BK45" i="3"/>
  <c r="AL105" i="4" l="1"/>
  <c r="BE103" i="4"/>
  <c r="BG79" i="4" s="1"/>
  <c r="BH79" i="4" s="1"/>
  <c r="BG82" i="4"/>
  <c r="BH82" i="4" s="1"/>
  <c r="BG83" i="4"/>
  <c r="BH83" i="4" s="1"/>
  <c r="BG81" i="4"/>
  <c r="BH81" i="4" s="1"/>
  <c r="BG15" i="7"/>
  <c r="BH15" i="7" s="1"/>
  <c r="K33" i="7"/>
  <c r="N105" i="4"/>
  <c r="AF17" i="7"/>
  <c r="AF19" i="7"/>
  <c r="AF11" i="7"/>
  <c r="K32" i="7"/>
  <c r="F107" i="4"/>
  <c r="BG12" i="7"/>
  <c r="BH12" i="7" s="1"/>
  <c r="AF8" i="7"/>
  <c r="AF29" i="7"/>
  <c r="AF105" i="4"/>
  <c r="F105" i="4"/>
  <c r="BG13" i="7"/>
  <c r="BH13" i="7" s="1"/>
  <c r="AF14" i="7"/>
  <c r="BL44" i="4"/>
  <c r="BC13" i="7" s="1"/>
  <c r="BD13" i="7" s="1"/>
  <c r="K29" i="7"/>
  <c r="AF26" i="7"/>
  <c r="AF25" i="7"/>
  <c r="AF24" i="7"/>
  <c r="H107" i="4"/>
  <c r="J105" i="4"/>
  <c r="X105" i="4"/>
  <c r="AF10" i="7"/>
  <c r="AF18" i="7"/>
  <c r="AF30" i="7"/>
  <c r="AF13" i="7"/>
  <c r="AF20" i="7"/>
  <c r="BM46" i="4"/>
  <c r="BO45" i="4"/>
  <c r="BN46" i="4"/>
  <c r="BE15" i="7" s="1"/>
  <c r="BF15" i="7" s="1"/>
  <c r="BO43" i="4"/>
  <c r="BO44" i="4"/>
  <c r="BN43" i="4"/>
  <c r="BE12" i="7" s="1"/>
  <c r="BF12" i="7" s="1"/>
  <c r="BN45" i="4"/>
  <c r="BE14" i="7" s="1"/>
  <c r="BF14" i="7" s="1"/>
  <c r="BN44" i="4"/>
  <c r="BE13" i="7" s="1"/>
  <c r="BF13" i="7" s="1"/>
  <c r="BL43" i="4"/>
  <c r="BC12" i="7" s="1"/>
  <c r="BD12" i="7" s="1"/>
  <c r="BM45" i="4"/>
  <c r="BM43" i="4"/>
  <c r="BC14" i="7"/>
  <c r="BD14" i="7" s="1"/>
  <c r="BL46" i="4"/>
  <c r="BC15" i="7" s="1"/>
  <c r="BD15" i="7" s="1"/>
  <c r="BM44" i="4"/>
  <c r="BD54" i="4"/>
  <c r="BF54" i="4" s="1"/>
  <c r="BA12" i="7"/>
  <c r="BB12" i="7" s="1"/>
  <c r="BG14" i="7"/>
  <c r="BH14" i="7" s="1"/>
  <c r="AD105" i="4"/>
  <c r="J107" i="4"/>
  <c r="BA13" i="7"/>
  <c r="BB13" i="7" s="1"/>
  <c r="BA15" i="7"/>
  <c r="BB15" i="7" s="1"/>
  <c r="BA14" i="7"/>
  <c r="BB14" i="7" s="1"/>
  <c r="AH105" i="3"/>
  <c r="AF15" i="7"/>
  <c r="AF27" i="7"/>
  <c r="AF31" i="7"/>
  <c r="AF21" i="7"/>
  <c r="AF16" i="7"/>
  <c r="AJ105" i="3"/>
  <c r="AF23" i="7"/>
  <c r="R105" i="3"/>
  <c r="P105" i="3"/>
  <c r="AF105" i="3"/>
  <c r="H107" i="3"/>
  <c r="AF22" i="7"/>
  <c r="AF9" i="7"/>
  <c r="K52" i="7"/>
  <c r="J107" i="3"/>
  <c r="AF32" i="7"/>
  <c r="K19" i="7"/>
  <c r="K27" i="7"/>
  <c r="AL105" i="3"/>
  <c r="K34" i="7"/>
  <c r="K18" i="7"/>
  <c r="K23" i="7"/>
  <c r="K30" i="7"/>
  <c r="X105" i="3"/>
  <c r="K22" i="7"/>
  <c r="L105" i="3"/>
  <c r="F107" i="3"/>
  <c r="Z105" i="3"/>
  <c r="K26" i="7"/>
  <c r="K49" i="7"/>
  <c r="K25" i="7"/>
  <c r="V105" i="3"/>
  <c r="AF12" i="7"/>
  <c r="K20" i="7"/>
  <c r="K50" i="7"/>
  <c r="N105" i="3"/>
  <c r="K51" i="7"/>
  <c r="F105" i="3"/>
  <c r="J105" i="3"/>
  <c r="BD103" i="3"/>
  <c r="C41" i="7" s="1"/>
  <c r="BF57" i="3"/>
  <c r="BE103" i="3"/>
  <c r="BG85" i="3" s="1"/>
  <c r="BH85" i="3" s="1"/>
  <c r="BG76" i="4" l="1"/>
  <c r="BH76" i="4" s="1"/>
  <c r="BG80" i="4"/>
  <c r="BH80" i="4" s="1"/>
  <c r="BG56" i="4"/>
  <c r="BH56" i="4" s="1"/>
  <c r="BG68" i="4"/>
  <c r="BH68" i="4" s="1"/>
  <c r="BG59" i="4"/>
  <c r="BH59" i="4" s="1"/>
  <c r="BG55" i="4"/>
  <c r="BH55" i="4" s="1"/>
  <c r="BG61" i="4"/>
  <c r="BH61" i="4" s="1"/>
  <c r="BG72" i="4"/>
  <c r="BH72" i="4" s="1"/>
  <c r="D42" i="7"/>
  <c r="BG62" i="4"/>
  <c r="BH62" i="4" s="1"/>
  <c r="BG66" i="4"/>
  <c r="BH66" i="4" s="1"/>
  <c r="BG69" i="4"/>
  <c r="BH69" i="4" s="1"/>
  <c r="BG73" i="4"/>
  <c r="BH73" i="4" s="1"/>
  <c r="BG71" i="4"/>
  <c r="BH71" i="4" s="1"/>
  <c r="BG57" i="4"/>
  <c r="BH57" i="4" s="1"/>
  <c r="BG63" i="4"/>
  <c r="BH63" i="4" s="1"/>
  <c r="BG65" i="4"/>
  <c r="BH65" i="4" s="1"/>
  <c r="BG74" i="4"/>
  <c r="BH74" i="4" s="1"/>
  <c r="BG78" i="4"/>
  <c r="BH78" i="4" s="1"/>
  <c r="BG77" i="4"/>
  <c r="BH77" i="4" s="1"/>
  <c r="BG54" i="4"/>
  <c r="BH54" i="4" s="1"/>
  <c r="BG58" i="4"/>
  <c r="BH58" i="4" s="1"/>
  <c r="BG60" i="4"/>
  <c r="BH60" i="4" s="1"/>
  <c r="BG64" i="4"/>
  <c r="BH64" i="4" s="1"/>
  <c r="BG67" i="4"/>
  <c r="BH67" i="4" s="1"/>
  <c r="BG70" i="4"/>
  <c r="BH70" i="4" s="1"/>
  <c r="BG75" i="4"/>
  <c r="BH75" i="4" s="1"/>
  <c r="BD103" i="4"/>
  <c r="C42" i="7" s="1"/>
  <c r="C44" i="7" s="1"/>
  <c r="BS73" i="4"/>
  <c r="BS74" i="4" s="1"/>
  <c r="BT73" i="4"/>
  <c r="BT74" i="4" s="1"/>
  <c r="BU73" i="4"/>
  <c r="BU74" i="4" s="1"/>
  <c r="BG86" i="3"/>
  <c r="BH86" i="3" s="1"/>
  <c r="BG83" i="3"/>
  <c r="BH83" i="3" s="1"/>
  <c r="BG84" i="3"/>
  <c r="BH84" i="3" s="1"/>
  <c r="BG81" i="3"/>
  <c r="BH81" i="3" s="1"/>
  <c r="BG82" i="3"/>
  <c r="BH82" i="3" s="1"/>
  <c r="BG78" i="3"/>
  <c r="BH78" i="3" s="1"/>
  <c r="BG80" i="3"/>
  <c r="BH80" i="3" s="1"/>
  <c r="BG79" i="3"/>
  <c r="BH79" i="3" s="1"/>
  <c r="BG76" i="3"/>
  <c r="BH76" i="3" s="1"/>
  <c r="BG77" i="3"/>
  <c r="BH77" i="3" s="1"/>
  <c r="BG74" i="3"/>
  <c r="BH74" i="3" s="1"/>
  <c r="BG75" i="3"/>
  <c r="BH75" i="3" s="1"/>
  <c r="BG72" i="3"/>
  <c r="BH72" i="3" s="1"/>
  <c r="BG73" i="3"/>
  <c r="BH73" i="3" s="1"/>
  <c r="BG70" i="3"/>
  <c r="BH70" i="3" s="1"/>
  <c r="BG71" i="3"/>
  <c r="BH71" i="3" s="1"/>
  <c r="BG68" i="3"/>
  <c r="BH68" i="3" s="1"/>
  <c r="BG69" i="3"/>
  <c r="BH69" i="3" s="1"/>
  <c r="BG65" i="3"/>
  <c r="BH65" i="3" s="1"/>
  <c r="BG67" i="3"/>
  <c r="BH67" i="3" s="1"/>
  <c r="BG66" i="3"/>
  <c r="BH66" i="3" s="1"/>
  <c r="BG63" i="3"/>
  <c r="BH63" i="3" s="1"/>
  <c r="BG64" i="3"/>
  <c r="BH64" i="3" s="1"/>
  <c r="BG59" i="3"/>
  <c r="BH59" i="3" s="1"/>
  <c r="BG62" i="3"/>
  <c r="BH62" i="3" s="1"/>
  <c r="BG61" i="3"/>
  <c r="BH61" i="3" s="1"/>
  <c r="BG60" i="3"/>
  <c r="BH60" i="3" s="1"/>
  <c r="BG56" i="3"/>
  <c r="BH56" i="3" s="1"/>
  <c r="BG58" i="3"/>
  <c r="BH58" i="3" s="1"/>
  <c r="BU73" i="3"/>
  <c r="BT73" i="3"/>
  <c r="BS73" i="3"/>
  <c r="BG57" i="3"/>
  <c r="BH57" i="3" s="1"/>
  <c r="D41" i="7"/>
  <c r="D44" i="7" s="1"/>
  <c r="BG55" i="3"/>
  <c r="BH55" i="3" s="1"/>
  <c r="BG54" i="3"/>
  <c r="BH54" i="3" s="1"/>
  <c r="BI54" i="4" l="1"/>
  <c r="E42" i="7" s="1"/>
  <c r="AH43" i="7"/>
  <c r="BT74" i="3"/>
  <c r="BS74" i="3"/>
  <c r="AG43" i="7"/>
  <c r="BU74" i="3"/>
  <c r="AI43" i="7"/>
  <c r="BI54" i="3"/>
  <c r="E41" i="7" s="1"/>
  <c r="AJ43" i="7" l="1"/>
  <c r="AH44" i="7" s="1"/>
  <c r="AG44" i="7" l="1"/>
  <c r="AI44" i="7"/>
</calcChain>
</file>

<file path=xl/comments1.xml><?xml version="1.0" encoding="utf-8"?>
<comments xmlns="http://schemas.openxmlformats.org/spreadsheetml/2006/main">
  <authors>
    <author>HP</author>
  </authors>
  <commentList>
    <comment ref="BC5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D5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E50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50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C5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D5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E50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50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C50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D50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E50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50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<sst xmlns="http://schemas.openxmlformats.org/spreadsheetml/2006/main" count="1312" uniqueCount="195">
  <si>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</si>
  <si>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</si>
  <si>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</si>
  <si>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</si>
  <si>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</si>
  <si>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</si>
  <si>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</si>
  <si>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</si>
  <si>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</si>
  <si>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</si>
  <si>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</si>
  <si>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</si>
  <si>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</si>
  <si>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</si>
  <si>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</si>
  <si>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</si>
  <si>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</si>
  <si>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</si>
  <si>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</si>
  <si>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</si>
  <si>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</si>
  <si>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</si>
  <si>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</si>
  <si>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</si>
  <si>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</si>
  <si>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</si>
  <si>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</si>
  <si>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</si>
  <si>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 %</t>
  </si>
  <si>
    <t>Puntaje Obtenido por Item</t>
  </si>
  <si>
    <t>Nº total de Als.</t>
  </si>
  <si>
    <t>% total de Als.</t>
  </si>
  <si>
    <t>Porcentaje de logro del grupo de curso por PREGUNTA</t>
  </si>
  <si>
    <t>Estado:     Presente (p o P) Ausente (a o A)</t>
  </si>
  <si>
    <t>Porcentaje de logro grupo curso por INDICADORES</t>
  </si>
  <si>
    <t>Nº y % Als. Nvl. INTERMEDIO  (50 - 79%)</t>
  </si>
  <si>
    <t>Nº y Als. Nvl. AVANZADO  (80 - 100%)</t>
  </si>
  <si>
    <t>Nº y % Als. Nvl. INICIAL (0 - 49%)</t>
  </si>
  <si>
    <r>
      <rPr>
        <sz val="10"/>
        <rFont val="Arial"/>
        <family val="2"/>
      </rPr>
      <t>Medio Bajo</t>
    </r>
    <r>
      <rPr>
        <b/>
        <sz val="11"/>
        <color indexed="9"/>
        <rFont val="Calibri"/>
        <family val="2"/>
      </rPr>
      <t xml:space="preserve"> (MB)  </t>
    </r>
    <r>
      <rPr>
        <b/>
        <sz val="11"/>
        <color indexed="30"/>
        <rFont val="Calibri"/>
        <family val="2"/>
      </rPr>
      <t>[26 - 50%]</t>
    </r>
  </si>
  <si>
    <t xml:space="preserve"> </t>
  </si>
  <si>
    <t>HABILIDADES</t>
  </si>
  <si>
    <r>
      <rPr>
        <sz val="10"/>
        <rFont val="Arial"/>
        <family val="2"/>
      </rPr>
      <t>Bajo</t>
    </r>
    <r>
      <rPr>
        <b/>
        <sz val="11"/>
        <color indexed="9"/>
        <rFont val="Calibri"/>
        <family val="2"/>
      </rPr>
      <t xml:space="preserve"> (B)                 </t>
    </r>
    <r>
      <rPr>
        <b/>
        <sz val="11"/>
        <color indexed="30"/>
        <rFont val="Calibri"/>
        <family val="2"/>
      </rPr>
      <t>[0 - 25%]</t>
    </r>
  </si>
  <si>
    <r>
      <rPr>
        <sz val="10"/>
        <rFont val="Arial"/>
        <family val="2"/>
      </rPr>
      <t xml:space="preserve">Medio Alto </t>
    </r>
    <r>
      <rPr>
        <b/>
        <sz val="11"/>
        <color indexed="9"/>
        <rFont val="Calibri"/>
        <family val="2"/>
      </rPr>
      <t xml:space="preserve">(MA)   </t>
    </r>
    <r>
      <rPr>
        <b/>
        <sz val="11"/>
        <color indexed="30"/>
        <rFont val="Calibri"/>
        <family val="2"/>
      </rPr>
      <t>[51- 75%]</t>
    </r>
  </si>
  <si>
    <t>Porcentaje de logro grupo curso por HABILIDADES</t>
  </si>
  <si>
    <t>% logro</t>
  </si>
  <si>
    <t>3ro. Básico A</t>
  </si>
  <si>
    <t>1) Reflexión sobre el texto.</t>
  </si>
  <si>
    <t>3) Extracción de información explícita.</t>
  </si>
  <si>
    <t>TERCERO BASICO</t>
  </si>
  <si>
    <r>
      <rPr>
        <sz val="10"/>
        <rFont val="Arial"/>
        <family val="2"/>
      </rPr>
      <t>Alto</t>
    </r>
    <r>
      <rPr>
        <b/>
        <sz val="11"/>
        <color indexed="9"/>
        <rFont val="Calibri"/>
        <family val="2"/>
      </rPr>
      <t xml:space="preserve"> (A)               </t>
    </r>
    <r>
      <rPr>
        <b/>
        <sz val="11"/>
        <color indexed="30"/>
        <rFont val="Calibri"/>
        <family val="2"/>
      </rPr>
      <t>[76- 100%]</t>
    </r>
  </si>
  <si>
    <t>1.- Reconocen propósito comunicativo del texto (inferencial global).</t>
  </si>
  <si>
    <t>1- Reconocen propósito comunicativo del texto (inferencial global).</t>
  </si>
  <si>
    <t>2- Reconocen cualidad implícita de personaje (inferencial local).</t>
  </si>
  <si>
    <t>3.- Reconocen significado de palabras en contexto (inferencial local).</t>
  </si>
  <si>
    <t>4.- Reconocen  actividad explícita de  personaje  (literal simple).</t>
  </si>
  <si>
    <t>5.- Identifican información explícita, distinguiéndola de otra próximas y semejantes (literal compleja).</t>
  </si>
  <si>
    <t>6.- Identifican e  integran  información explícita, distinguiéndola de otras próximas y semejantes (literal compleja).</t>
  </si>
  <si>
    <t>7.- Comparan y reconocen características comunes (inferencial global).</t>
  </si>
  <si>
    <t>8.- Reconocen  significado de  expresiones en contexto (inferencial local).</t>
  </si>
  <si>
    <t>5.- Identifican información explícita, distinguiéndola de otras próximas y semejantes (literal compleja)</t>
  </si>
  <si>
    <t>9.- Identifican tema del texto y eligen un título en coherencia (inferencial global).</t>
  </si>
  <si>
    <t>10.- Reconocen información explícita de causalidad (literal simple).</t>
  </si>
  <si>
    <t>11.- Reconocen significado de palabras en contexto (inferencial global).</t>
  </si>
  <si>
    <t>12.- Reconocen texto leído (inferencial global).</t>
  </si>
  <si>
    <t>13.- Reconocen información implícita de causalidad (inferencial local).</t>
  </si>
  <si>
    <t>14.- Reconocen características explícitas de personaje (literal simple).</t>
  </si>
  <si>
    <t>15.- Reconocen  sentimientos  de  personajes  (inferencial local).</t>
  </si>
  <si>
    <t>16.- Reconocen información explícita sobre el origen de la flor (literal simple).</t>
  </si>
  <si>
    <t>17.- Escriben un nuevo desenlace para la narración, adecuada al tema y al propósito comunicativo.</t>
  </si>
  <si>
    <t>Prom. Nota</t>
  </si>
  <si>
    <t>4) Reconocimiento de funciones gramaticales y usos ortográficos.</t>
  </si>
  <si>
    <t>CANTIDAD Y PORCENTAJE DE ESTUDIANTES DISTRIBUIDOS SEGÚN HABILIDADES Y NIVELES DE DESEMPEÑO</t>
  </si>
  <si>
    <t>Dif.</t>
  </si>
  <si>
    <t>Cuad.</t>
  </si>
  <si>
    <t>Suma</t>
  </si>
  <si>
    <t>2) Extracción de información explícita.</t>
  </si>
  <si>
    <t>3) Extracción de información implícita.</t>
  </si>
  <si>
    <t>Vaciado de resultados PRUEBA DE DIAGNÓSTICO, LENGUAJE 3º básico B, año 2015</t>
  </si>
  <si>
    <t>3ro. Básico B</t>
  </si>
  <si>
    <t>Vaciado de resultados PRUEBA DE DIAGNÓSTICO, LENGUAJE 3º básico C, año 2015</t>
  </si>
  <si>
    <t>3ro. Básico C</t>
  </si>
  <si>
    <t>Establecimiento</t>
  </si>
  <si>
    <t>Nº pregunta</t>
  </si>
  <si>
    <t>Promedio</t>
  </si>
  <si>
    <t>Total Alumnos de los cursos (matrícula real)</t>
  </si>
  <si>
    <t>Total Alumnos presentes</t>
  </si>
  <si>
    <r>
      <rPr>
        <sz val="16"/>
        <rFont val="Arial"/>
        <family val="2"/>
      </rPr>
      <t>Bajo</t>
    </r>
    <r>
      <rPr>
        <b/>
        <sz val="16"/>
        <color indexed="9"/>
        <rFont val="Calibri"/>
        <family val="2"/>
      </rPr>
      <t xml:space="preserve"> (B)                 </t>
    </r>
    <r>
      <rPr>
        <b/>
        <sz val="16"/>
        <color indexed="30"/>
        <rFont val="Calibri"/>
        <family val="2"/>
      </rPr>
      <t xml:space="preserve"> [0 - 25%]</t>
    </r>
  </si>
  <si>
    <r>
      <rPr>
        <sz val="16"/>
        <rFont val="Arial"/>
        <family val="2"/>
      </rPr>
      <t>Medio Bajo</t>
    </r>
    <r>
      <rPr>
        <b/>
        <sz val="16"/>
        <color indexed="9"/>
        <rFont val="Calibri"/>
        <family val="2"/>
      </rPr>
      <t xml:space="preserve"> (MB) </t>
    </r>
    <r>
      <rPr>
        <b/>
        <sz val="16"/>
        <color indexed="30"/>
        <rFont val="Calibri"/>
        <family val="2"/>
      </rPr>
      <t>[26 - 50%]</t>
    </r>
  </si>
  <si>
    <r>
      <rPr>
        <sz val="16"/>
        <rFont val="Arial"/>
        <family val="2"/>
      </rPr>
      <t xml:space="preserve">Medio Alto </t>
    </r>
    <r>
      <rPr>
        <b/>
        <sz val="16"/>
        <color indexed="9"/>
        <rFont val="Calibri"/>
        <family val="2"/>
      </rPr>
      <t xml:space="preserve">(MA)   </t>
    </r>
    <r>
      <rPr>
        <b/>
        <sz val="16"/>
        <color indexed="30"/>
        <rFont val="Calibri"/>
        <family val="2"/>
      </rPr>
      <t>[51- 75%]</t>
    </r>
  </si>
  <si>
    <r>
      <rPr>
        <sz val="16"/>
        <rFont val="Arial"/>
        <family val="2"/>
      </rPr>
      <t>Alto</t>
    </r>
    <r>
      <rPr>
        <b/>
        <sz val="16"/>
        <color indexed="9"/>
        <rFont val="Calibri"/>
        <family val="2"/>
      </rPr>
      <t xml:space="preserve"> (A)              </t>
    </r>
    <r>
      <rPr>
        <b/>
        <sz val="16"/>
        <color indexed="30"/>
        <rFont val="Calibri"/>
        <family val="2"/>
      </rPr>
      <t xml:space="preserve"> [76- 100%]</t>
    </r>
  </si>
  <si>
    <t>Nº Als. Nvl. INICIAL (0 - 49%)</t>
  </si>
  <si>
    <t>Nº Als. Nvl. INTERMEDIO (50 - 79%)</t>
  </si>
  <si>
    <t>Nº Als. Nvl. AVANZADO  (80 - 100%)</t>
  </si>
  <si>
    <t>RENDIMIENTO POR CURSO</t>
  </si>
  <si>
    <t>CURSO</t>
  </si>
  <si>
    <t>PROMEDIO % LOGRO</t>
  </si>
  <si>
    <t>PROMEDIO NOTA</t>
  </si>
  <si>
    <t>DESVIACION ESTANDAR DE NOTAS</t>
  </si>
  <si>
    <t>INFORME GLOBAL, DIAGNÓSTICO LENGUAJE,  TERCERO BÁSICO 2015</t>
  </si>
  <si>
    <t>PROMEDIO POR INDICADORES, DIAGNÓSTICO TERCERO BASICO AÑO 2015</t>
  </si>
  <si>
    <t>PROMEDIO POR HABILIDADES, DIAGNÓSTICO TERCERO BASICO AÑO 2015</t>
  </si>
  <si>
    <t>6 y 10</t>
  </si>
  <si>
    <t>3,  4, 16 y 21</t>
  </si>
  <si>
    <t>1,  12 y 23</t>
  </si>
  <si>
    <t>13 y 17</t>
  </si>
  <si>
    <t>11 y 22</t>
  </si>
  <si>
    <t>3º A</t>
  </si>
  <si>
    <t>3º B</t>
  </si>
  <si>
    <t>3ºC</t>
  </si>
  <si>
    <t>1, 12, 15 y 23</t>
  </si>
  <si>
    <t>5, 6, 7, 10, 13, 17, 19 y 24</t>
  </si>
  <si>
    <t>2, 3, 4, 8, 9, 11, 14, 16, 18, 20, 21 y 22</t>
  </si>
  <si>
    <t>% logro por preguntas, 3ros. Básicos</t>
  </si>
  <si>
    <t>22686-6</t>
  </si>
  <si>
    <t>ESCUELA LAS CAMELIAS</t>
  </si>
  <si>
    <t>ABRIL</t>
  </si>
  <si>
    <t>E</t>
  </si>
  <si>
    <t>ESCUELA BASICA LAS CAMELIAS</t>
  </si>
  <si>
    <t xml:space="preserve"> DIEGO ALFONSO URIBE FLORES</t>
  </si>
  <si>
    <t xml:space="preserve"> MAIKEL ANDREW ANDLES ÁGUILA</t>
  </si>
  <si>
    <t xml:space="preserve"> MARTIN ALEXANDER VALENZUELA DÍAZ</t>
  </si>
  <si>
    <t xml:space="preserve"> BÁRBARA DAYANA ARRIAGADA BUSTOS</t>
  </si>
  <si>
    <t xml:space="preserve"> JHON ELIAS OJEDA VALLEJOS</t>
  </si>
  <si>
    <t xml:space="preserve"> ELIER POLUAN MILLAR MANCILLA</t>
  </si>
  <si>
    <t xml:space="preserve"> BELÉN ALEJANDRA VERA ALMONACID</t>
  </si>
  <si>
    <t xml:space="preserve"> SHERLE YAMILE OJEDA VARGAS</t>
  </si>
  <si>
    <t xml:space="preserve"> PIA BELEN REYES VALENZUELA</t>
  </si>
  <si>
    <t xml:space="preserve"> TOMÁS SAÚL ANCAPÁN VIVES</t>
  </si>
  <si>
    <t xml:space="preserve"> FRANCHESCA NICOLE LEYTON ALMONACID</t>
  </si>
  <si>
    <t xml:space="preserve"> JAVIER ESTEBAN TOLEDO CONTRERAS</t>
  </si>
  <si>
    <t xml:space="preserve"> KRISHNA NATACHA MANSILLA VIDAL</t>
  </si>
  <si>
    <t xml:space="preserve"> BETXABET MACARENA NUÑEZ MUÑOZ</t>
  </si>
  <si>
    <t xml:space="preserve"> LEONARDO DAVID RODRIGO MOLINA LÓPEZ</t>
  </si>
  <si>
    <t xml:space="preserve"> KATTIE FRANSYELLE YAMILETT VIDAL VIDAL</t>
  </si>
  <si>
    <t xml:space="preserve"> SIMÓN ARIEL HIJERRA BASUALTO</t>
  </si>
  <si>
    <t xml:space="preserve"> JOSSELIN KARINA PAREDES QUINTUL</t>
  </si>
  <si>
    <t xml:space="preserve"> CRISTOFER ANDRÉS GUTIÉRREZ CUMILEF</t>
  </si>
  <si>
    <t xml:space="preserve"> GALIEL LISBEHTS SANHUEZA SANTANA</t>
  </si>
  <si>
    <t xml:space="preserve"> BENJAMIN IGNACIO ULLOA ULLOA</t>
  </si>
  <si>
    <t xml:space="preserve"> CARLA VERENA TRIVIÑO NAHUELQUÍN</t>
  </si>
  <si>
    <t xml:space="preserve"> ALEXIS ALEJANDRO GÓMEZ SOTO</t>
  </si>
  <si>
    <t xml:space="preserve"> KATYA VALESCA HERNÁNDEZ GALLARDO</t>
  </si>
  <si>
    <t xml:space="preserve"> ELÍAS SEBASTIÁN GALINDO MÁRQUEZ</t>
  </si>
  <si>
    <t xml:space="preserve"> DIEGO CARLOS BENJAMÍN OJEDA ARANEDA</t>
  </si>
  <si>
    <t>22395110K</t>
  </si>
  <si>
    <t>Oyarzún Aguilar Juan Pablo Benjamín</t>
  </si>
  <si>
    <t>EQUIPO DE MEDICION, LAS CAMELIAS</t>
  </si>
  <si>
    <t>MARZO</t>
  </si>
  <si>
    <t>ABURTO BARRÍA FERNANDA BELÉN</t>
  </si>
  <si>
    <t>AGUILERA FERNÁNDEZ CRISTIAN ADRIÁN BENJAMÍN</t>
  </si>
  <si>
    <t>AMPAY TEUQUIL FRANCISCO EDUARDO</t>
  </si>
  <si>
    <t>ANDLER COLIL ALEJANDRA PAOLA</t>
  </si>
  <si>
    <t>BUSTAMANTE RAMÍREZ DIEGO IGNACIO</t>
  </si>
  <si>
    <t>BUSTAMANTE VARGAS HÉCTOR EDUARDO</t>
  </si>
  <si>
    <t>CÁRCAMO CÁRDENAS YONATHAN DAVID</t>
  </si>
  <si>
    <t>COLI OJEDA BRIDNY SOLEDAD</t>
  </si>
  <si>
    <t>CORONADO URIBE FELIPE ANDRÉS</t>
  </si>
  <si>
    <t>CORREA URIBE ANNETTE DE LOS ANGELES</t>
  </si>
  <si>
    <t>CUITIÑO BARRÍA MATÍAS IGNACIO</t>
  </si>
  <si>
    <t>DÍAZ GALLARDO VÍCTOR ALEXIS</t>
  </si>
  <si>
    <t>ESPINOZA KREMA ALEXANDER PATRICIO</t>
  </si>
  <si>
    <t>FLORES GONZÁLEZ MISAEL ALEJANDRO</t>
  </si>
  <si>
    <t>GADALETA VELÁSQUEZ STEPHANIE ESPERANZA</t>
  </si>
  <si>
    <t>GALINDO MÁRQUEZ ELÍAS SEBASTIÁN</t>
  </si>
  <si>
    <t>GÓMEZ PAREDES DANIXSA SIMONEY</t>
  </si>
  <si>
    <t>GÓMEZ PAREDES VANIA AYLIN</t>
  </si>
  <si>
    <t>GONZALEZ GONZÁLEZ FELIPE AGUSTÍN</t>
  </si>
  <si>
    <t>GONZÁLEZ VARGAS ALAN DAMIÁN</t>
  </si>
  <si>
    <t>GUERRERO OJEDA CRISTOFER IGNACIO</t>
  </si>
  <si>
    <t>HERNÁNDEZ GALLARDO KATYA VALESCA</t>
  </si>
  <si>
    <t>IGOR ADIO BASTIÁN JAVIER</t>
  </si>
  <si>
    <t>IGOR FUENTES RICARDO BENJAMÍN</t>
  </si>
  <si>
    <t>MENA MALDONADO LEANDRO ISAIAS</t>
  </si>
  <si>
    <t>MILLATUREO FUENTEALBA JUAN PABLO</t>
  </si>
  <si>
    <t>MILLATUREO FUENTEALBA MAXIMILIANO ANDRÉS</t>
  </si>
  <si>
    <t>MONSALVE AGUILAR BENJAMÍN JUAN FRANCO</t>
  </si>
  <si>
    <t>MUÑOZ NAVARRO LUCAS ABIMAEL</t>
  </si>
  <si>
    <t>NANCUANTE BURGOS BORIS IGNACIO</t>
  </si>
  <si>
    <t>NEUMANN TÉLLEZ MONSERRATT ALEXANDRA</t>
  </si>
  <si>
    <t>OJEDA QUINTUL BRAYAN JOAQUÍN</t>
  </si>
  <si>
    <t>OJEDA VARGAS JUAN EROS</t>
  </si>
  <si>
    <t>PAILLACAR BARRÍA ROBIN RIGOBERTO</t>
  </si>
  <si>
    <t>PAREDES MARQUARDT OMI SEYEL</t>
  </si>
  <si>
    <t>PEÑA HERNÁNDEZ JAZHIEL DE JESÚS</t>
  </si>
  <si>
    <t>PUNOL OYARZO BIANKA ODETTE</t>
  </si>
  <si>
    <t>QUEZADA ARAUZ FRANCISCO ANDRÉS</t>
  </si>
  <si>
    <t>RETAMALES ALIANTE TIARE LICETE</t>
  </si>
  <si>
    <t>RUBILAR BARRÍA YARIS MONSERRAT</t>
  </si>
  <si>
    <t>SOTO FERNÁNDEZ TOMÁS ANDRÉS</t>
  </si>
  <si>
    <t>SOTO UNQUÉN CINTIA ARLETH</t>
  </si>
  <si>
    <t>ULLOA VELÁSQUEZ BANIA ESTEFANÍA</t>
  </si>
  <si>
    <t>VARGAS CARIMÁN KRISNA ALEJANDRA</t>
  </si>
  <si>
    <t>VERA POBLETE BENJAMÍN ALEXIS</t>
  </si>
  <si>
    <t>Vaciado de resultados PRUEBA DE DIAGNÓSTICO, LENGUAJE 3º básico A, año 2016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</si>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</sst>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6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indexed="30"/>
      <name val="Calibri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b/>
      <sz val="16"/>
      <color indexed="9"/>
      <name val="Calibri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4"/>
      <color indexed="9"/>
      <name val="Arial"/>
      <family val="2"/>
    </font>
    <font>
      <sz val="15"/>
      <color indexed="9"/>
      <name val="Arial"/>
      <family val="2"/>
    </font>
    <font>
      <b/>
      <sz val="16"/>
      <color indexed="30"/>
      <name val="Calibri"/>
      <family val="2"/>
    </font>
    <font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sz val="16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6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53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16" fillId="0" borderId="4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40" fillId="0" borderId="0" xfId="0" applyNumberFormat="1" applyFont="1" applyFill="1" applyBorder="1" applyAlignment="1">
      <alignment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1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39" fillId="0" borderId="3" xfId="0" applyFont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/>
    </xf>
    <xf numFmtId="0" fontId="3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39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5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5" fillId="3" borderId="8" xfId="0" applyNumberFormat="1" applyFont="1" applyFill="1" applyBorder="1" applyAlignment="1">
      <alignment horizontal="center" vertical="distributed" wrapText="1"/>
    </xf>
    <xf numFmtId="0" fontId="1" fillId="0" borderId="9" xfId="0" applyNumberFormat="1" applyFont="1" applyFill="1" applyBorder="1" applyAlignment="1">
      <alignment horizontal="center"/>
    </xf>
    <xf numFmtId="9" fontId="45" fillId="0" borderId="3" xfId="2" applyFont="1" applyBorder="1" applyAlignment="1">
      <alignment horizontal="center" vertical="distributed"/>
    </xf>
    <xf numFmtId="9" fontId="45" fillId="0" borderId="10" xfId="2" applyFont="1" applyBorder="1" applyAlignment="1">
      <alignment horizontal="center" vertical="distributed"/>
    </xf>
    <xf numFmtId="9" fontId="45" fillId="0" borderId="7" xfId="2" applyFont="1" applyBorder="1" applyAlignment="1">
      <alignment horizontal="center" vertical="distributed"/>
    </xf>
    <xf numFmtId="9" fontId="45" fillId="0" borderId="11" xfId="2" applyFont="1" applyBorder="1" applyAlignment="1">
      <alignment horizontal="center" vertical="distributed"/>
    </xf>
    <xf numFmtId="0" fontId="39" fillId="0" borderId="0" xfId="0" applyFont="1" applyFill="1" applyBorder="1" applyAlignment="1" applyProtection="1">
      <alignment horizontal="center" vertical="distributed" wrapText="1"/>
    </xf>
    <xf numFmtId="0" fontId="39" fillId="0" borderId="12" xfId="0" applyFont="1" applyBorder="1" applyAlignment="1" applyProtection="1">
      <alignment horizontal="center"/>
    </xf>
    <xf numFmtId="0" fontId="39" fillId="0" borderId="13" xfId="0" applyFont="1" applyBorder="1" applyAlignment="1" applyProtection="1">
      <alignment horizontal="center"/>
    </xf>
    <xf numFmtId="0" fontId="23" fillId="0" borderId="3" xfId="0" applyNumberFormat="1" applyFont="1" applyFill="1" applyBorder="1" applyAlignment="1" applyProtection="1">
      <alignment horizontal="center"/>
      <protection locked="0"/>
    </xf>
    <xf numFmtId="0" fontId="2" fillId="7" borderId="3" xfId="0" applyNumberFormat="1" applyFont="1" applyFill="1" applyBorder="1" applyAlignment="1">
      <alignment horizontal="center" vertical="distributed" wrapText="1"/>
    </xf>
    <xf numFmtId="0" fontId="46" fillId="0" borderId="3" xfId="0" applyNumberFormat="1" applyFont="1" applyFill="1" applyBorder="1" applyAlignment="1" applyProtection="1">
      <alignment horizontal="center"/>
    </xf>
    <xf numFmtId="0" fontId="46" fillId="0" borderId="3" xfId="0" applyNumberFormat="1" applyFont="1" applyFill="1" applyBorder="1" applyAlignment="1" applyProtection="1">
      <alignment horizontal="center"/>
      <protection locked="0"/>
    </xf>
    <xf numFmtId="0" fontId="2" fillId="8" borderId="3" xfId="0" applyNumberFormat="1" applyFont="1" applyFill="1" applyBorder="1" applyAlignment="1">
      <alignment horizontal="center" vertical="distributed" wrapText="1"/>
    </xf>
    <xf numFmtId="0" fontId="23" fillId="0" borderId="3" xfId="0" applyNumberFormat="1" applyFont="1" applyFill="1" applyBorder="1" applyAlignment="1">
      <alignment horizontal="center"/>
    </xf>
    <xf numFmtId="1" fontId="23" fillId="0" borderId="3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/>
    </xf>
    <xf numFmtId="0" fontId="23" fillId="0" borderId="14" xfId="0" applyNumberFormat="1" applyFont="1" applyFill="1" applyBorder="1" applyAlignment="1" applyProtection="1">
      <alignment horizontal="center"/>
      <protection locked="0"/>
    </xf>
    <xf numFmtId="0" fontId="46" fillId="0" borderId="14" xfId="0" applyNumberFormat="1" applyFont="1" applyFill="1" applyBorder="1" applyAlignment="1" applyProtection="1">
      <alignment horizontal="center"/>
    </xf>
    <xf numFmtId="0" fontId="46" fillId="0" borderId="14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9" fontId="2" fillId="0" borderId="14" xfId="2" applyFont="1" applyFill="1" applyBorder="1" applyAlignment="1">
      <alignment horizontal="center"/>
    </xf>
    <xf numFmtId="9" fontId="2" fillId="0" borderId="14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2" fillId="9" borderId="13" xfId="0" applyNumberFormat="1" applyFont="1" applyFill="1" applyBorder="1" applyAlignment="1">
      <alignment horizontal="center" vertical="center" wrapText="1"/>
    </xf>
    <xf numFmtId="0" fontId="22" fillId="9" borderId="7" xfId="0" applyNumberFormat="1" applyFont="1" applyFill="1" applyBorder="1" applyAlignment="1">
      <alignment horizontal="center" vertical="center" wrapText="1"/>
    </xf>
    <xf numFmtId="0" fontId="22" fillId="8" borderId="7" xfId="0" applyNumberFormat="1" applyFont="1" applyFill="1" applyBorder="1" applyAlignment="1">
      <alignment horizontal="center" vertical="distributed" wrapText="1"/>
    </xf>
    <xf numFmtId="0" fontId="22" fillId="10" borderId="7" xfId="0" applyNumberFormat="1" applyFont="1" applyFill="1" applyBorder="1" applyAlignment="1">
      <alignment horizontal="center" vertical="center" wrapText="1"/>
    </xf>
    <xf numFmtId="0" fontId="22" fillId="7" borderId="7" xfId="0" applyNumberFormat="1" applyFont="1" applyFill="1" applyBorder="1" applyAlignment="1">
      <alignment horizontal="center" vertical="center" wrapText="1"/>
    </xf>
    <xf numFmtId="0" fontId="22" fillId="7" borderId="11" xfId="0" applyNumberFormat="1" applyFont="1" applyFill="1" applyBorder="1" applyAlignment="1">
      <alignment horizontal="center" vertical="center" wrapText="1"/>
    </xf>
    <xf numFmtId="9" fontId="2" fillId="0" borderId="17" xfId="2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1" fillId="4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distributed"/>
    </xf>
    <xf numFmtId="0" fontId="1" fillId="4" borderId="20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distributed"/>
    </xf>
    <xf numFmtId="0" fontId="13" fillId="0" borderId="8" xfId="0" applyNumberFormat="1" applyFont="1" applyFill="1" applyBorder="1" applyAlignment="1">
      <alignment horizontal="center" vertical="distributed" wrapText="1"/>
    </xf>
    <xf numFmtId="0" fontId="13" fillId="0" borderId="21" xfId="0" applyNumberFormat="1" applyFont="1" applyFill="1" applyBorder="1" applyAlignment="1">
      <alignment horizontal="center" vertical="distributed"/>
    </xf>
    <xf numFmtId="0" fontId="42" fillId="0" borderId="22" xfId="0" applyNumberFormat="1" applyFont="1" applyFill="1" applyBorder="1" applyAlignment="1">
      <alignment vertical="center" wrapText="1"/>
    </xf>
    <xf numFmtId="0" fontId="41" fillId="0" borderId="22" xfId="0" applyNumberFormat="1" applyFont="1" applyFill="1" applyBorder="1" applyAlignment="1">
      <alignment vertical="center" wrapText="1"/>
    </xf>
    <xf numFmtId="0" fontId="43" fillId="0" borderId="22" xfId="0" applyNumberFormat="1" applyFont="1" applyFill="1" applyBorder="1" applyAlignment="1">
      <alignment vertical="center" wrapText="1"/>
    </xf>
    <xf numFmtId="0" fontId="44" fillId="0" borderId="22" xfId="0" applyNumberFormat="1" applyFont="1" applyFill="1" applyBorder="1" applyAlignment="1">
      <alignment vertic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48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49" fillId="11" borderId="3" xfId="0" applyNumberFormat="1" applyFont="1" applyFill="1" applyBorder="1" applyAlignment="1">
      <alignment horizontal="center" vertical="distributed" wrapText="1"/>
    </xf>
    <xf numFmtId="0" fontId="47" fillId="11" borderId="3" xfId="0" applyNumberFormat="1" applyFont="1" applyFill="1" applyBorder="1" applyAlignment="1">
      <alignment horizontal="center"/>
    </xf>
    <xf numFmtId="0" fontId="47" fillId="11" borderId="3" xfId="0" applyNumberFormat="1" applyFont="1" applyFill="1" applyBorder="1" applyAlignment="1">
      <alignment horizontal="center" vertical="distributed" wrapText="1"/>
    </xf>
    <xf numFmtId="0" fontId="47" fillId="11" borderId="3" xfId="0" applyNumberFormat="1" applyFont="1" applyFill="1" applyBorder="1" applyAlignment="1">
      <alignment horizontal="center" vertical="center" wrapText="1"/>
    </xf>
    <xf numFmtId="1" fontId="47" fillId="0" borderId="3" xfId="0" applyNumberFormat="1" applyFont="1" applyFill="1" applyBorder="1" applyAlignment="1">
      <alignment horizontal="center"/>
    </xf>
    <xf numFmtId="1" fontId="50" fillId="0" borderId="3" xfId="0" applyNumberFormat="1" applyFont="1" applyFill="1" applyBorder="1" applyAlignment="1">
      <alignment horizontal="center"/>
    </xf>
    <xf numFmtId="164" fontId="47" fillId="0" borderId="0" xfId="0" applyNumberFormat="1" applyFont="1" applyFill="1" applyBorder="1" applyAlignment="1">
      <alignment wrapText="1"/>
    </xf>
    <xf numFmtId="0" fontId="47" fillId="0" borderId="0" xfId="0" applyNumberFormat="1" applyFont="1" applyFill="1" applyBorder="1" applyAlignment="1">
      <alignment wrapText="1"/>
    </xf>
    <xf numFmtId="164" fontId="47" fillId="0" borderId="0" xfId="0" applyNumberFormat="1" applyFont="1" applyFill="1" applyBorder="1" applyAlignment="1">
      <alignment horizontal="center" wrapText="1"/>
    </xf>
    <xf numFmtId="1" fontId="47" fillId="0" borderId="3" xfId="0" applyNumberFormat="1" applyFont="1" applyBorder="1" applyAlignment="1">
      <alignment horizontal="center" vertical="center"/>
    </xf>
    <xf numFmtId="0" fontId="47" fillId="0" borderId="0" xfId="0" applyNumberFormat="1" applyFont="1" applyFill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>
      <alignment vertical="center"/>
    </xf>
    <xf numFmtId="1" fontId="50" fillId="0" borderId="3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center" vertical="center"/>
    </xf>
    <xf numFmtId="0" fontId="51" fillId="0" borderId="3" xfId="2" applyNumberFormat="1" applyFont="1" applyBorder="1" applyAlignment="1">
      <alignment horizontal="center" vertical="distributed"/>
    </xf>
    <xf numFmtId="0" fontId="51" fillId="0" borderId="7" xfId="2" applyNumberFormat="1" applyFont="1" applyBorder="1" applyAlignment="1">
      <alignment horizontal="center" vertical="distributed"/>
    </xf>
    <xf numFmtId="0" fontId="2" fillId="0" borderId="6" xfId="0" applyNumberFormat="1" applyFont="1" applyFill="1" applyBorder="1" applyAlignment="1">
      <alignment vertical="distributed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9" fontId="2" fillId="0" borderId="23" xfId="2" applyFont="1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24" xfId="0" applyNumberFormat="1" applyFont="1" applyFill="1" applyBorder="1" applyAlignment="1"/>
    <xf numFmtId="0" fontId="2" fillId="0" borderId="6" xfId="0" applyNumberFormat="1" applyFont="1" applyFill="1" applyBorder="1" applyAlignment="1">
      <alignment wrapText="1"/>
    </xf>
    <xf numFmtId="0" fontId="2" fillId="0" borderId="25" xfId="0" applyNumberFormat="1" applyFont="1" applyFill="1" applyBorder="1" applyAlignment="1">
      <alignment wrapText="1"/>
    </xf>
    <xf numFmtId="0" fontId="2" fillId="0" borderId="26" xfId="0" applyNumberFormat="1" applyFont="1" applyFill="1" applyBorder="1" applyAlignment="1">
      <alignment horizontal="center" vertical="distributed"/>
    </xf>
    <xf numFmtId="0" fontId="2" fillId="0" borderId="27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 applyProtection="1">
      <alignment horizontal="center" vertical="distributed" wrapText="1"/>
    </xf>
    <xf numFmtId="0" fontId="52" fillId="0" borderId="28" xfId="0" applyFont="1" applyBorder="1" applyAlignment="1" applyProtection="1"/>
    <xf numFmtId="0" fontId="52" fillId="0" borderId="29" xfId="0" applyFont="1" applyBorder="1" applyAlignment="1" applyProtection="1"/>
    <xf numFmtId="0" fontId="52" fillId="0" borderId="30" xfId="0" applyFont="1" applyBorder="1" applyAlignment="1" applyProtection="1"/>
    <xf numFmtId="0" fontId="2" fillId="12" borderId="0" xfId="0" applyNumberFormat="1" applyFont="1" applyFill="1" applyBorder="1" applyAlignment="1">
      <alignment horizontal="center"/>
    </xf>
    <xf numFmtId="9" fontId="2" fillId="0" borderId="3" xfId="2" applyFont="1" applyFill="1" applyBorder="1" applyAlignment="1">
      <alignment horizontal="center"/>
    </xf>
    <xf numFmtId="0" fontId="48" fillId="0" borderId="0" xfId="0" applyFont="1">
      <alignment vertical="center"/>
    </xf>
    <xf numFmtId="0" fontId="48" fillId="0" borderId="0" xfId="0" applyFont="1" applyBorder="1">
      <alignment vertical="center"/>
    </xf>
    <xf numFmtId="1" fontId="47" fillId="0" borderId="8" xfId="0" applyNumberFormat="1" applyFont="1" applyFill="1" applyBorder="1" applyAlignment="1">
      <alignment horizontal="center"/>
    </xf>
    <xf numFmtId="0" fontId="2" fillId="2" borderId="31" xfId="0" applyNumberFormat="1" applyFont="1" applyFill="1" applyBorder="1" applyAlignment="1">
      <alignment horizontal="center"/>
    </xf>
    <xf numFmtId="1" fontId="2" fillId="12" borderId="0" xfId="0" applyNumberFormat="1" applyFont="1" applyFill="1" applyBorder="1" applyAlignment="1">
      <alignment horizontal="center"/>
    </xf>
    <xf numFmtId="0" fontId="47" fillId="11" borderId="8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distributed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 applyProtection="1">
      <alignment horizontal="center" vertical="distributed" wrapText="1"/>
    </xf>
    <xf numFmtId="164" fontId="47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39" fillId="0" borderId="15" xfId="0" applyFont="1" applyBorder="1" applyAlignment="1" applyProtection="1">
      <alignment horizontal="center"/>
    </xf>
    <xf numFmtId="9" fontId="45" fillId="0" borderId="14" xfId="2" applyFont="1" applyBorder="1" applyAlignment="1">
      <alignment horizontal="center" vertical="distributed"/>
    </xf>
    <xf numFmtId="0" fontId="39" fillId="0" borderId="14" xfId="0" applyFont="1" applyBorder="1" applyAlignment="1" applyProtection="1">
      <alignment horizontal="center"/>
    </xf>
    <xf numFmtId="0" fontId="51" fillId="0" borderId="14" xfId="2" applyNumberFormat="1" applyFont="1" applyBorder="1" applyAlignment="1">
      <alignment horizontal="center" vertical="distributed"/>
    </xf>
    <xf numFmtId="9" fontId="45" fillId="0" borderId="16" xfId="2" applyFont="1" applyBorder="1" applyAlignment="1">
      <alignment horizontal="center" vertical="distributed"/>
    </xf>
    <xf numFmtId="0" fontId="47" fillId="0" borderId="0" xfId="0" applyNumberFormat="1" applyFont="1" applyFill="1" applyBorder="1" applyAlignment="1">
      <alignment horizontal="center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0" fillId="0" borderId="0" xfId="0" applyFill="1" applyAlignment="1">
      <alignment horizontal="center" vertical="center"/>
    </xf>
    <xf numFmtId="0" fontId="27" fillId="0" borderId="0" xfId="0" applyFont="1">
      <alignment vertical="center"/>
    </xf>
    <xf numFmtId="0" fontId="27" fillId="12" borderId="0" xfId="0" applyFont="1" applyFill="1" applyBorder="1" applyAlignment="1">
      <alignment vertical="distributed"/>
    </xf>
    <xf numFmtId="0" fontId="29" fillId="0" borderId="0" xfId="0" applyFont="1">
      <alignment vertical="center"/>
    </xf>
    <xf numFmtId="0" fontId="30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1" fontId="53" fillId="0" borderId="3" xfId="2" applyNumberFormat="1" applyFont="1" applyFill="1" applyBorder="1" applyAlignment="1">
      <alignment horizontal="center" vertical="center"/>
    </xf>
    <xf numFmtId="0" fontId="33" fillId="9" borderId="12" xfId="0" applyNumberFormat="1" applyFont="1" applyFill="1" applyBorder="1" applyAlignment="1">
      <alignment horizontal="center" vertical="center" wrapText="1"/>
    </xf>
    <xf numFmtId="0" fontId="54" fillId="0" borderId="19" xfId="0" applyFont="1" applyBorder="1" applyAlignment="1" applyProtection="1">
      <alignment horizontal="center" vertical="distributed"/>
    </xf>
    <xf numFmtId="9" fontId="55" fillId="0" borderId="20" xfId="2" applyFont="1" applyBorder="1" applyAlignment="1">
      <alignment horizontal="center" vertical="distributed"/>
    </xf>
    <xf numFmtId="9" fontId="55" fillId="0" borderId="32" xfId="2" applyFont="1" applyBorder="1" applyAlignment="1">
      <alignment horizontal="center" vertical="distributed"/>
    </xf>
    <xf numFmtId="0" fontId="54" fillId="0" borderId="33" xfId="0" applyFont="1" applyBorder="1" applyAlignment="1" applyProtection="1">
      <alignment horizontal="center" vertical="distributed"/>
    </xf>
    <xf numFmtId="0" fontId="56" fillId="0" borderId="19" xfId="2" applyNumberFormat="1" applyFont="1" applyBorder="1" applyAlignment="1">
      <alignment horizontal="center" vertical="distributed"/>
    </xf>
    <xf numFmtId="0" fontId="54" fillId="0" borderId="12" xfId="0" applyFont="1" applyBorder="1" applyAlignment="1" applyProtection="1">
      <alignment horizontal="center" vertical="distributed"/>
    </xf>
    <xf numFmtId="9" fontId="55" fillId="0" borderId="8" xfId="2" applyFont="1" applyBorder="1" applyAlignment="1">
      <alignment horizontal="center" vertical="distributed"/>
    </xf>
    <xf numFmtId="9" fontId="55" fillId="0" borderId="10" xfId="2" applyFont="1" applyBorder="1" applyAlignment="1">
      <alignment horizontal="center" vertical="distributed"/>
    </xf>
    <xf numFmtId="0" fontId="54" fillId="0" borderId="31" xfId="0" applyFont="1" applyBorder="1" applyAlignment="1" applyProtection="1">
      <alignment horizontal="center" vertical="distributed"/>
    </xf>
    <xf numFmtId="0" fontId="56" fillId="0" borderId="12" xfId="2" applyNumberFormat="1" applyFont="1" applyBorder="1" applyAlignment="1">
      <alignment horizontal="center" vertical="distributed"/>
    </xf>
    <xf numFmtId="0" fontId="54" fillId="0" borderId="13" xfId="0" applyFont="1" applyBorder="1" applyAlignment="1" applyProtection="1">
      <alignment horizontal="center" vertical="distributed"/>
    </xf>
    <xf numFmtId="9" fontId="55" fillId="0" borderId="21" xfId="2" applyFont="1" applyBorder="1" applyAlignment="1">
      <alignment horizontal="center" vertical="distributed"/>
    </xf>
    <xf numFmtId="9" fontId="55" fillId="0" borderId="11" xfId="2" applyFont="1" applyBorder="1" applyAlignment="1">
      <alignment horizontal="center" vertical="distributed"/>
    </xf>
    <xf numFmtId="0" fontId="54" fillId="0" borderId="34" xfId="0" applyFont="1" applyBorder="1" applyAlignment="1" applyProtection="1">
      <alignment horizontal="center" vertical="distributed"/>
    </xf>
    <xf numFmtId="0" fontId="56" fillId="0" borderId="13" xfId="2" applyNumberFormat="1" applyFont="1" applyBorder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26" fillId="4" borderId="35" xfId="0" applyNumberFormat="1" applyFont="1" applyFill="1" applyBorder="1" applyAlignment="1">
      <alignment horizontal="center"/>
    </xf>
    <xf numFmtId="1" fontId="28" fillId="0" borderId="36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5" fillId="0" borderId="37" xfId="0" applyNumberFormat="1" applyFont="1" applyFill="1" applyBorder="1" applyAlignment="1">
      <alignment horizontal="center" vertical="distributed"/>
    </xf>
    <xf numFmtId="1" fontId="28" fillId="0" borderId="37" xfId="0" applyNumberFormat="1" applyFont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0" fontId="35" fillId="0" borderId="38" xfId="0" applyNumberFormat="1" applyFont="1" applyFill="1" applyBorder="1" applyAlignment="1">
      <alignment horizontal="center" vertical="distributed"/>
    </xf>
    <xf numFmtId="1" fontId="28" fillId="0" borderId="38" xfId="0" applyNumberFormat="1" applyFont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distributed"/>
    </xf>
    <xf numFmtId="0" fontId="35" fillId="12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>
      <alignment vertical="center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wrapText="1"/>
    </xf>
    <xf numFmtId="0" fontId="31" fillId="0" borderId="39" xfId="0" applyNumberFormat="1" applyFont="1" applyFill="1" applyBorder="1" applyAlignment="1">
      <alignment horizontal="center" vertical="distributed"/>
    </xf>
    <xf numFmtId="0" fontId="31" fillId="0" borderId="40" xfId="0" applyNumberFormat="1" applyFont="1" applyFill="1" applyBorder="1" applyAlignment="1">
      <alignment horizontal="center" vertical="distributed"/>
    </xf>
    <xf numFmtId="0" fontId="31" fillId="0" borderId="27" xfId="0" applyNumberFormat="1" applyFont="1" applyFill="1" applyBorder="1" applyAlignment="1">
      <alignment horizontal="center" vertical="distributed"/>
    </xf>
    <xf numFmtId="9" fontId="35" fillId="0" borderId="41" xfId="2" applyNumberFormat="1" applyFont="1" applyFill="1" applyBorder="1" applyAlignment="1">
      <alignment horizontal="center" vertical="distributed"/>
    </xf>
    <xf numFmtId="164" fontId="35" fillId="0" borderId="42" xfId="0" applyNumberFormat="1" applyFont="1" applyFill="1" applyBorder="1" applyAlignment="1">
      <alignment horizontal="center" vertical="distributed"/>
    </xf>
    <xf numFmtId="2" fontId="28" fillId="0" borderId="27" xfId="0" applyNumberFormat="1" applyFont="1" applyBorder="1" applyAlignment="1">
      <alignment horizontal="center" vertical="center"/>
    </xf>
    <xf numFmtId="0" fontId="48" fillId="12" borderId="0" xfId="0" applyFont="1" applyFill="1" applyAlignment="1">
      <alignment horizontal="center" vertical="center"/>
    </xf>
    <xf numFmtId="0" fontId="35" fillId="12" borderId="40" xfId="0" applyNumberFormat="1" applyFont="1" applyFill="1" applyBorder="1" applyAlignment="1">
      <alignment horizontal="center" vertical="center" wrapText="1"/>
    </xf>
    <xf numFmtId="9" fontId="35" fillId="12" borderId="40" xfId="0" applyNumberFormat="1" applyFont="1" applyFill="1" applyBorder="1" applyAlignment="1">
      <alignment horizontal="center" vertical="center" wrapText="1"/>
    </xf>
    <xf numFmtId="164" fontId="35" fillId="0" borderId="27" xfId="0" applyNumberFormat="1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35" fillId="13" borderId="27" xfId="0" applyNumberFormat="1" applyFont="1" applyFill="1" applyBorder="1" applyAlignment="1">
      <alignment horizontal="center" vertical="center" wrapText="1"/>
    </xf>
    <xf numFmtId="1" fontId="35" fillId="0" borderId="42" xfId="0" applyNumberFormat="1" applyFont="1" applyFill="1" applyBorder="1" applyAlignment="1">
      <alignment horizontal="center" vertical="center" wrapText="1"/>
    </xf>
    <xf numFmtId="1" fontId="35" fillId="0" borderId="37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" fontId="35" fillId="0" borderId="3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9" fontId="2" fillId="12" borderId="0" xfId="0" applyNumberFormat="1" applyFont="1" applyFill="1" applyBorder="1" applyAlignment="1">
      <alignment horizontal="center"/>
    </xf>
    <xf numFmtId="9" fontId="2" fillId="12" borderId="0" xfId="2" applyFont="1" applyFill="1" applyBorder="1" applyAlignment="1">
      <alignment horizontal="center"/>
    </xf>
    <xf numFmtId="0" fontId="0" fillId="12" borderId="0" xfId="0" applyFill="1">
      <alignment vertical="center"/>
    </xf>
    <xf numFmtId="0" fontId="0" fillId="12" borderId="0" xfId="0" applyFill="1" applyBorder="1">
      <alignment vertical="center"/>
    </xf>
    <xf numFmtId="0" fontId="22" fillId="12" borderId="0" xfId="0" applyNumberFormat="1" applyFont="1" applyFill="1" applyBorder="1" applyAlignment="1">
      <alignment horizontal="center" vertical="center" wrapText="1"/>
    </xf>
    <xf numFmtId="0" fontId="22" fillId="12" borderId="0" xfId="0" applyNumberFormat="1" applyFont="1" applyFill="1" applyBorder="1" applyAlignment="1">
      <alignment horizontal="center" vertical="distributed" wrapText="1"/>
    </xf>
    <xf numFmtId="0" fontId="2" fillId="12" borderId="0" xfId="0" applyNumberFormat="1" applyFont="1" applyFill="1" applyBorder="1" applyAlignment="1">
      <alignment horizontal="center" vertical="center" wrapText="1"/>
    </xf>
    <xf numFmtId="0" fontId="2" fillId="12" borderId="0" xfId="0" applyNumberFormat="1" applyFont="1" applyFill="1" applyBorder="1" applyAlignment="1">
      <alignment horizontal="center" vertical="distributed" wrapText="1"/>
    </xf>
    <xf numFmtId="0" fontId="39" fillId="12" borderId="0" xfId="0" applyFont="1" applyFill="1" applyBorder="1" applyAlignment="1" applyProtection="1">
      <alignment horizontal="center"/>
    </xf>
    <xf numFmtId="9" fontId="45" fillId="12" borderId="0" xfId="2" applyFont="1" applyFill="1" applyBorder="1" applyAlignment="1">
      <alignment horizontal="center" vertical="distributed"/>
    </xf>
    <xf numFmtId="0" fontId="45" fillId="12" borderId="0" xfId="2" applyNumberFormat="1" applyFont="1" applyFill="1" applyBorder="1" applyAlignment="1">
      <alignment horizontal="center" vertical="distributed"/>
    </xf>
    <xf numFmtId="0" fontId="39" fillId="0" borderId="0" xfId="0" applyFont="1" applyBorder="1" applyAlignment="1" applyProtection="1">
      <alignment horizontal="center"/>
    </xf>
    <xf numFmtId="9" fontId="45" fillId="0" borderId="0" xfId="2" applyFont="1" applyBorder="1" applyAlignment="1">
      <alignment horizontal="center" vertical="distributed"/>
    </xf>
    <xf numFmtId="0" fontId="45" fillId="0" borderId="0" xfId="2" applyNumberFormat="1" applyFont="1" applyBorder="1" applyAlignment="1">
      <alignment horizontal="center" vertical="distributed"/>
    </xf>
    <xf numFmtId="1" fontId="28" fillId="0" borderId="0" xfId="0" applyNumberFormat="1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5" fillId="12" borderId="0" xfId="0" applyFont="1" applyFill="1" applyBorder="1" applyAlignment="1">
      <alignment vertical="center" wrapText="1"/>
    </xf>
    <xf numFmtId="0" fontId="32" fillId="0" borderId="37" xfId="0" applyNumberFormat="1" applyFont="1" applyFill="1" applyBorder="1" applyAlignment="1">
      <alignment horizontal="center" vertical="distributed"/>
    </xf>
    <xf numFmtId="0" fontId="32" fillId="0" borderId="36" xfId="0" applyNumberFormat="1" applyFont="1" applyFill="1" applyBorder="1" applyAlignment="1">
      <alignment horizontal="center" vertical="distributed"/>
    </xf>
    <xf numFmtId="1" fontId="35" fillId="12" borderId="37" xfId="0" applyNumberFormat="1" applyFont="1" applyFill="1" applyBorder="1" applyAlignment="1">
      <alignment horizontal="center" vertical="center" wrapText="1"/>
    </xf>
    <xf numFmtId="0" fontId="32" fillId="0" borderId="41" xfId="0" applyNumberFormat="1" applyFont="1" applyFill="1" applyBorder="1" applyAlignment="1">
      <alignment horizontal="center" vertical="distributed"/>
    </xf>
    <xf numFmtId="9" fontId="32" fillId="0" borderId="29" xfId="2" applyFont="1" applyFill="1" applyBorder="1" applyAlignment="1">
      <alignment horizontal="center" vertical="distributed"/>
    </xf>
    <xf numFmtId="0" fontId="32" fillId="0" borderId="43" xfId="0" applyNumberFormat="1" applyFont="1" applyFill="1" applyBorder="1" applyAlignment="1">
      <alignment horizontal="center" vertical="distributed"/>
    </xf>
    <xf numFmtId="9" fontId="32" fillId="0" borderId="41" xfId="2" quotePrefix="1" applyNumberFormat="1" applyFont="1" applyFill="1" applyBorder="1" applyAlignment="1">
      <alignment horizontal="center" vertical="distributed"/>
    </xf>
    <xf numFmtId="0" fontId="33" fillId="7" borderId="10" xfId="0" applyNumberFormat="1" applyFont="1" applyFill="1" applyBorder="1" applyAlignment="1">
      <alignment horizontal="center" vertical="center" wrapText="1"/>
    </xf>
    <xf numFmtId="0" fontId="33" fillId="9" borderId="8" xfId="0" applyNumberFormat="1" applyFont="1" applyFill="1" applyBorder="1" applyAlignment="1">
      <alignment horizontal="center" vertical="center" wrapText="1"/>
    </xf>
    <xf numFmtId="0" fontId="33" fillId="8" borderId="8" xfId="0" applyNumberFormat="1" applyFont="1" applyFill="1" applyBorder="1" applyAlignment="1">
      <alignment horizontal="center" vertical="distributed" wrapText="1"/>
    </xf>
    <xf numFmtId="0" fontId="33" fillId="8" borderId="31" xfId="0" applyNumberFormat="1" applyFont="1" applyFill="1" applyBorder="1" applyAlignment="1">
      <alignment horizontal="center" vertical="distributed" wrapText="1"/>
    </xf>
    <xf numFmtId="0" fontId="33" fillId="10" borderId="12" xfId="0" applyNumberFormat="1" applyFont="1" applyFill="1" applyBorder="1" applyAlignment="1">
      <alignment horizontal="center" vertical="center" wrapText="1"/>
    </xf>
    <xf numFmtId="0" fontId="33" fillId="10" borderId="10" xfId="0" applyNumberFormat="1" applyFont="1" applyFill="1" applyBorder="1" applyAlignment="1">
      <alignment horizontal="center" vertical="center" wrapText="1"/>
    </xf>
    <xf numFmtId="0" fontId="33" fillId="7" borderId="12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distributed" wrapText="1"/>
    </xf>
    <xf numFmtId="2" fontId="48" fillId="0" borderId="0" xfId="0" applyNumberFormat="1" applyFont="1" applyFill="1" applyBorder="1" applyAlignment="1">
      <alignment horizontal="center"/>
    </xf>
    <xf numFmtId="165" fontId="48" fillId="0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0" fontId="57" fillId="0" borderId="5" xfId="0" applyNumberFormat="1" applyFont="1" applyFill="1" applyBorder="1" applyAlignment="1">
      <alignment horizontal="center" wrapText="1"/>
    </xf>
    <xf numFmtId="0" fontId="58" fillId="0" borderId="5" xfId="0" applyNumberFormat="1" applyFont="1" applyFill="1" applyBorder="1" applyAlignment="1">
      <alignment horizontal="center" wrapText="1"/>
    </xf>
    <xf numFmtId="0" fontId="31" fillId="0" borderId="15" xfId="0" applyNumberFormat="1" applyFont="1" applyFill="1" applyBorder="1" applyAlignment="1">
      <alignment horizontal="center" vertical="distributed"/>
    </xf>
    <xf numFmtId="0" fontId="31" fillId="0" borderId="14" xfId="0" applyNumberFormat="1" applyFont="1" applyFill="1" applyBorder="1" applyAlignment="1">
      <alignment horizontal="center" vertical="distributed"/>
    </xf>
    <xf numFmtId="0" fontId="31" fillId="0" borderId="16" xfId="0" applyNumberFormat="1" applyFont="1" applyFill="1" applyBorder="1" applyAlignment="1">
      <alignment horizontal="center" vertical="distributed"/>
    </xf>
    <xf numFmtId="9" fontId="31" fillId="0" borderId="13" xfId="2" applyFont="1" applyFill="1" applyBorder="1" applyAlignment="1">
      <alignment horizontal="center" vertical="distributed"/>
    </xf>
    <xf numFmtId="9" fontId="31" fillId="0" borderId="7" xfId="2" applyFont="1" applyFill="1" applyBorder="1" applyAlignment="1">
      <alignment horizontal="center" vertical="distributed"/>
    </xf>
    <xf numFmtId="9" fontId="31" fillId="0" borderId="11" xfId="2" applyFont="1" applyFill="1" applyBorder="1" applyAlignment="1">
      <alignment horizontal="center" vertical="distributed"/>
    </xf>
    <xf numFmtId="0" fontId="40" fillId="0" borderId="0" xfId="0" applyFont="1">
      <alignment vertical="center"/>
    </xf>
    <xf numFmtId="1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/>
    </xf>
    <xf numFmtId="0" fontId="1" fillId="0" borderId="44" xfId="0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0" fontId="47" fillId="12" borderId="12" xfId="0" applyNumberFormat="1" applyFont="1" applyFill="1" applyBorder="1" applyAlignment="1">
      <alignment horizontal="left" vertical="center" wrapText="1"/>
    </xf>
    <xf numFmtId="0" fontId="47" fillId="12" borderId="3" xfId="0" applyNumberFormat="1" applyFont="1" applyFill="1" applyBorder="1" applyAlignment="1">
      <alignment horizontal="left" vertical="center" wrapText="1"/>
    </xf>
    <xf numFmtId="0" fontId="47" fillId="12" borderId="1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0" fillId="12" borderId="12" xfId="0" applyNumberFormat="1" applyFont="1" applyFill="1" applyBorder="1" applyAlignment="1">
      <alignment horizontal="left" vertical="center" wrapText="1"/>
    </xf>
    <xf numFmtId="0" fontId="40" fillId="12" borderId="3" xfId="0" applyNumberFormat="1" applyFont="1" applyFill="1" applyBorder="1" applyAlignment="1">
      <alignment horizontal="left" vertical="center" wrapText="1"/>
    </xf>
    <xf numFmtId="0" fontId="40" fillId="12" borderId="10" xfId="0" applyNumberFormat="1" applyFont="1" applyFill="1" applyBorder="1" applyAlignment="1">
      <alignment horizontal="left" vertical="center" wrapText="1"/>
    </xf>
    <xf numFmtId="0" fontId="59" fillId="12" borderId="12" xfId="0" applyNumberFormat="1" applyFont="1" applyFill="1" applyBorder="1" applyAlignment="1">
      <alignment horizontal="left" vertical="center" wrapText="1"/>
    </xf>
    <xf numFmtId="0" fontId="59" fillId="12" borderId="3" xfId="0" applyNumberFormat="1" applyFont="1" applyFill="1" applyBorder="1" applyAlignment="1">
      <alignment horizontal="left" vertical="center" wrapText="1"/>
    </xf>
    <xf numFmtId="0" fontId="59" fillId="12" borderId="10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31" xfId="0" applyNumberFormat="1" applyFont="1" applyFill="1" applyBorder="1" applyAlignment="1" applyProtection="1">
      <alignment horizontal="left"/>
      <protection locked="0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8" borderId="43" xfId="0" applyNumberFormat="1" applyFont="1" applyFill="1" applyBorder="1" applyAlignment="1">
      <alignment horizontal="center" vertical="distributed" wrapText="1"/>
    </xf>
    <xf numFmtId="0" fontId="2" fillId="8" borderId="5" xfId="0" applyNumberFormat="1" applyFont="1" applyFill="1" applyBorder="1" applyAlignment="1">
      <alignment horizontal="center" vertical="distributed" wrapText="1"/>
    </xf>
    <xf numFmtId="0" fontId="2" fillId="8" borderId="22" xfId="0" applyNumberFormat="1" applyFont="1" applyFill="1" applyBorder="1" applyAlignment="1">
      <alignment horizontal="center" vertical="distributed" wrapText="1"/>
    </xf>
    <xf numFmtId="0" fontId="2" fillId="8" borderId="0" xfId="0" applyNumberFormat="1" applyFont="1" applyFill="1" applyBorder="1" applyAlignment="1">
      <alignment horizontal="center" vertical="distributed" wrapText="1"/>
    </xf>
    <xf numFmtId="0" fontId="2" fillId="8" borderId="41" xfId="0" applyNumberFormat="1" applyFont="1" applyFill="1" applyBorder="1" applyAlignment="1">
      <alignment horizontal="center" vertical="distributed" wrapText="1"/>
    </xf>
    <xf numFmtId="0" fontId="2" fillId="8" borderId="1" xfId="0" applyNumberFormat="1" applyFont="1" applyFill="1" applyBorder="1" applyAlignment="1">
      <alignment horizontal="center" vertical="distributed" wrapText="1"/>
    </xf>
    <xf numFmtId="0" fontId="2" fillId="10" borderId="43" xfId="0" applyNumberFormat="1" applyFont="1" applyFill="1" applyBorder="1" applyAlignment="1">
      <alignment horizontal="center" vertical="center" wrapText="1"/>
    </xf>
    <xf numFmtId="0" fontId="2" fillId="10" borderId="5" xfId="0" applyNumberFormat="1" applyFont="1" applyFill="1" applyBorder="1" applyAlignment="1">
      <alignment horizontal="center" vertical="center" wrapText="1"/>
    </xf>
    <xf numFmtId="0" fontId="2" fillId="10" borderId="22" xfId="0" applyNumberFormat="1" applyFont="1" applyFill="1" applyBorder="1" applyAlignment="1">
      <alignment horizontal="center" vertical="center" wrapText="1"/>
    </xf>
    <xf numFmtId="0" fontId="2" fillId="10" borderId="0" xfId="0" applyNumberFormat="1" applyFont="1" applyFill="1" applyBorder="1" applyAlignment="1">
      <alignment horizontal="center" vertical="center" wrapText="1"/>
    </xf>
    <xf numFmtId="0" fontId="2" fillId="10" borderId="4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10" borderId="12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2" fillId="8" borderId="29" xfId="0" applyNumberFormat="1" applyFont="1" applyFill="1" applyBorder="1" applyAlignment="1">
      <alignment horizontal="center" vertical="distributed" wrapText="1"/>
    </xf>
    <xf numFmtId="0" fontId="2" fillId="8" borderId="6" xfId="0" applyNumberFormat="1" applyFont="1" applyFill="1" applyBorder="1" applyAlignment="1">
      <alignment horizontal="center" vertical="distributed" wrapText="1"/>
    </xf>
    <xf numFmtId="0" fontId="60" fillId="12" borderId="12" xfId="0" applyNumberFormat="1" applyFont="1" applyFill="1" applyBorder="1" applyAlignment="1">
      <alignment horizontal="left" vertical="center" wrapText="1"/>
    </xf>
    <xf numFmtId="0" fontId="60" fillId="12" borderId="3" xfId="0" applyNumberFormat="1" applyFont="1" applyFill="1" applyBorder="1" applyAlignment="1">
      <alignment horizontal="left" vertical="center" wrapText="1"/>
    </xf>
    <xf numFmtId="0" fontId="60" fillId="12" borderId="10" xfId="0" applyNumberFormat="1" applyFont="1" applyFill="1" applyBorder="1" applyAlignment="1">
      <alignment horizontal="left" vertical="center" wrapText="1"/>
    </xf>
    <xf numFmtId="0" fontId="2" fillId="12" borderId="12" xfId="0" applyNumberFormat="1" applyFont="1" applyFill="1" applyBorder="1" applyAlignment="1">
      <alignment horizontal="left" vertical="center" wrapText="1"/>
    </xf>
    <xf numFmtId="0" fontId="2" fillId="12" borderId="3" xfId="0" applyNumberFormat="1" applyFont="1" applyFill="1" applyBorder="1" applyAlignment="1">
      <alignment horizontal="left" vertical="center" wrapText="1"/>
    </xf>
    <xf numFmtId="0" fontId="2" fillId="12" borderId="1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/>
    </xf>
    <xf numFmtId="0" fontId="61" fillId="12" borderId="12" xfId="0" applyNumberFormat="1" applyFont="1" applyFill="1" applyBorder="1" applyAlignment="1">
      <alignment horizontal="left" vertical="center" wrapText="1"/>
    </xf>
    <xf numFmtId="0" fontId="61" fillId="12" borderId="3" xfId="0" applyNumberFormat="1" applyFont="1" applyFill="1" applyBorder="1" applyAlignment="1">
      <alignment horizontal="left" vertical="center" wrapText="1"/>
    </xf>
    <xf numFmtId="0" fontId="61" fillId="12" borderId="10" xfId="0" applyNumberFormat="1" applyFont="1" applyFill="1" applyBorder="1" applyAlignment="1">
      <alignment horizontal="left" vertical="center" wrapText="1"/>
    </xf>
    <xf numFmtId="0" fontId="61" fillId="12" borderId="43" xfId="0" applyNumberFormat="1" applyFont="1" applyFill="1" applyBorder="1" applyAlignment="1">
      <alignment horizontal="left" vertical="center" wrapText="1"/>
    </xf>
    <xf numFmtId="0" fontId="61" fillId="12" borderId="5" xfId="0" applyNumberFormat="1" applyFont="1" applyFill="1" applyBorder="1" applyAlignment="1">
      <alignment horizontal="left" vertical="center" wrapText="1"/>
    </xf>
    <xf numFmtId="0" fontId="61" fillId="12" borderId="47" xfId="0" applyNumberFormat="1" applyFont="1" applyFill="1" applyBorder="1" applyAlignment="1">
      <alignment horizontal="left" vertical="center" wrapText="1"/>
    </xf>
    <xf numFmtId="0" fontId="61" fillId="12" borderId="41" xfId="0" applyNumberFormat="1" applyFont="1" applyFill="1" applyBorder="1" applyAlignment="1">
      <alignment horizontal="left" vertical="center" wrapText="1"/>
    </xf>
    <xf numFmtId="0" fontId="61" fillId="12" borderId="1" xfId="0" applyNumberFormat="1" applyFont="1" applyFill="1" applyBorder="1" applyAlignment="1">
      <alignment horizontal="left" vertical="center" wrapText="1"/>
    </xf>
    <xf numFmtId="0" fontId="61" fillId="12" borderId="48" xfId="0" applyNumberFormat="1" applyFont="1" applyFill="1" applyBorder="1" applyAlignment="1">
      <alignment horizontal="left" vertical="center" wrapText="1"/>
    </xf>
    <xf numFmtId="0" fontId="47" fillId="12" borderId="29" xfId="0" applyNumberFormat="1" applyFont="1" applyFill="1" applyBorder="1" applyAlignment="1">
      <alignment horizontal="left" vertical="center" wrapText="1"/>
    </xf>
    <xf numFmtId="0" fontId="47" fillId="12" borderId="6" xfId="0" applyNumberFormat="1" applyFont="1" applyFill="1" applyBorder="1" applyAlignment="1">
      <alignment horizontal="left" vertical="center" wrapText="1"/>
    </xf>
    <xf numFmtId="0" fontId="47" fillId="12" borderId="49" xfId="0" applyNumberFormat="1" applyFont="1" applyFill="1" applyBorder="1" applyAlignment="1">
      <alignment horizontal="left" vertical="center" wrapText="1"/>
    </xf>
    <xf numFmtId="0" fontId="2" fillId="8" borderId="12" xfId="0" applyNumberFormat="1" applyFont="1" applyFill="1" applyBorder="1" applyAlignment="1">
      <alignment horizontal="center" vertical="distributed" wrapText="1"/>
    </xf>
    <xf numFmtId="0" fontId="2" fillId="8" borderId="3" xfId="0" applyNumberFormat="1" applyFont="1" applyFill="1" applyBorder="1" applyAlignment="1">
      <alignment horizontal="center" vertical="distributed" wrapText="1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1" fillId="0" borderId="31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31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46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/>
    </xf>
    <xf numFmtId="0" fontId="2" fillId="0" borderId="31" xfId="0" applyNumberFormat="1" applyFont="1" applyFill="1" applyBorder="1" applyAlignment="1">
      <alignment horizontal="left"/>
    </xf>
    <xf numFmtId="0" fontId="1" fillId="3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4" borderId="50" xfId="0" applyNumberFormat="1" applyFont="1" applyFill="1" applyBorder="1" applyAlignment="1">
      <alignment horizontal="center"/>
    </xf>
    <xf numFmtId="0" fontId="1" fillId="4" borderId="32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2" fillId="9" borderId="12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8" xfId="0" applyNumberFormat="1" applyFont="1" applyFill="1" applyBorder="1" applyAlignment="1">
      <alignment horizontal="center" vertical="distributed"/>
    </xf>
    <xf numFmtId="0" fontId="1" fillId="3" borderId="6" xfId="0" applyNumberFormat="1" applyFont="1" applyFill="1" applyBorder="1" applyAlignment="1">
      <alignment horizontal="center" vertical="distributed"/>
    </xf>
    <xf numFmtId="0" fontId="62" fillId="12" borderId="12" xfId="0" applyNumberFormat="1" applyFont="1" applyFill="1" applyBorder="1" applyAlignment="1">
      <alignment horizontal="left" vertical="center" wrapText="1"/>
    </xf>
    <xf numFmtId="0" fontId="62" fillId="12" borderId="3" xfId="0" applyNumberFormat="1" applyFont="1" applyFill="1" applyBorder="1" applyAlignment="1">
      <alignment horizontal="left" vertical="center" wrapText="1"/>
    </xf>
    <xf numFmtId="0" fontId="62" fillId="12" borderId="10" xfId="0" applyNumberFormat="1" applyFont="1" applyFill="1" applyBorder="1" applyAlignment="1">
      <alignment horizontal="left" vertical="center" wrapText="1"/>
    </xf>
    <xf numFmtId="0" fontId="47" fillId="12" borderId="13" xfId="0" applyNumberFormat="1" applyFont="1" applyFill="1" applyBorder="1" applyAlignment="1">
      <alignment horizontal="left" vertical="center" wrapText="1"/>
    </xf>
    <xf numFmtId="0" fontId="47" fillId="12" borderId="7" xfId="0" applyNumberFormat="1" applyFont="1" applyFill="1" applyBorder="1" applyAlignment="1">
      <alignment horizontal="left" vertical="center" wrapText="1"/>
    </xf>
    <xf numFmtId="0" fontId="47" fillId="12" borderId="11" xfId="0" applyNumberFormat="1" applyFont="1" applyFill="1" applyBorder="1" applyAlignment="1">
      <alignment horizontal="left" vertical="center" wrapText="1"/>
    </xf>
    <xf numFmtId="0" fontId="2" fillId="8" borderId="47" xfId="0" applyNumberFormat="1" applyFont="1" applyFill="1" applyBorder="1" applyAlignment="1">
      <alignment horizontal="center" vertical="distributed" wrapText="1"/>
    </xf>
    <xf numFmtId="0" fontId="2" fillId="8" borderId="54" xfId="0" applyNumberFormat="1" applyFont="1" applyFill="1" applyBorder="1" applyAlignment="1">
      <alignment horizontal="center" vertical="distributed" wrapText="1"/>
    </xf>
    <xf numFmtId="0" fontId="2" fillId="8" borderId="48" xfId="0" applyNumberFormat="1" applyFont="1" applyFill="1" applyBorder="1" applyAlignment="1">
      <alignment horizontal="center" vertical="distributed" wrapText="1"/>
    </xf>
    <xf numFmtId="0" fontId="2" fillId="10" borderId="29" xfId="0" applyNumberFormat="1" applyFont="1" applyFill="1" applyBorder="1" applyAlignment="1">
      <alignment horizontal="center" vertical="center" wrapText="1"/>
    </xf>
    <xf numFmtId="0" fontId="2" fillId="10" borderId="6" xfId="0" applyNumberFormat="1" applyFont="1" applyFill="1" applyBorder="1" applyAlignment="1">
      <alignment horizontal="center" vertical="center" wrapText="1"/>
    </xf>
    <xf numFmtId="0" fontId="2" fillId="9" borderId="29" xfId="0" applyNumberFormat="1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distributed"/>
    </xf>
    <xf numFmtId="0" fontId="63" fillId="0" borderId="0" xfId="0" applyFont="1" applyFill="1" applyBorder="1" applyAlignment="1" applyProtection="1">
      <alignment horizontal="center" vertical="distributed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164" fontId="47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Border="1" applyAlignment="1">
      <alignment horizontal="center" wrapText="1"/>
    </xf>
    <xf numFmtId="0" fontId="47" fillId="0" borderId="0" xfId="0" applyNumberFormat="1" applyFont="1" applyFill="1" applyAlignment="1">
      <alignment horizontal="center"/>
    </xf>
    <xf numFmtId="0" fontId="1" fillId="5" borderId="9" xfId="0" applyNumberFormat="1" applyFont="1" applyFill="1" applyBorder="1" applyAlignment="1">
      <alignment horizontal="center" vertical="center" wrapText="1"/>
    </xf>
    <xf numFmtId="0" fontId="1" fillId="5" borderId="46" xfId="0" applyNumberFormat="1" applyFont="1" applyFill="1" applyBorder="1" applyAlignment="1">
      <alignment horizontal="center" vertical="center" wrapText="1"/>
    </xf>
    <xf numFmtId="0" fontId="1" fillId="5" borderId="14" xfId="0" applyNumberFormat="1" applyFont="1" applyFill="1" applyBorder="1" applyAlignment="1">
      <alignment horizontal="center" vertical="center" wrapText="1"/>
    </xf>
    <xf numFmtId="0" fontId="2" fillId="7" borderId="13" xfId="0" applyNumberFormat="1" applyFont="1" applyFill="1" applyBorder="1" applyAlignment="1">
      <alignment horizontal="center" vertical="distributed" wrapText="1"/>
    </xf>
    <xf numFmtId="0" fontId="2" fillId="7" borderId="7" xfId="0" applyNumberFormat="1" applyFont="1" applyFill="1" applyBorder="1" applyAlignment="1">
      <alignment horizontal="center" vertical="distributed" wrapText="1"/>
    </xf>
    <xf numFmtId="0" fontId="1" fillId="0" borderId="0" xfId="0" applyNumberFormat="1" applyFont="1" applyFill="1" applyBorder="1" applyAlignment="1">
      <alignment horizontal="left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left"/>
    </xf>
    <xf numFmtId="0" fontId="20" fillId="14" borderId="40" xfId="0" applyFont="1" applyFill="1" applyBorder="1" applyAlignment="1">
      <alignment horizontal="center" vertical="distributed"/>
    </xf>
    <xf numFmtId="0" fontId="20" fillId="14" borderId="44" xfId="0" applyFont="1" applyFill="1" applyBorder="1" applyAlignment="1">
      <alignment horizontal="center" vertical="distributed"/>
    </xf>
    <xf numFmtId="0" fontId="20" fillId="14" borderId="45" xfId="0" applyFont="1" applyFill="1" applyBorder="1" applyAlignment="1">
      <alignment horizontal="center" vertical="distributed"/>
    </xf>
    <xf numFmtId="0" fontId="22" fillId="10" borderId="50" xfId="0" applyNumberFormat="1" applyFont="1" applyFill="1" applyBorder="1" applyAlignment="1">
      <alignment horizontal="center" vertical="center" wrapText="1"/>
    </xf>
    <xf numFmtId="0" fontId="22" fillId="10" borderId="3" xfId="0" applyNumberFormat="1" applyFont="1" applyFill="1" applyBorder="1" applyAlignment="1">
      <alignment horizontal="center" vertical="center" wrapText="1"/>
    </xf>
    <xf numFmtId="0" fontId="22" fillId="8" borderId="50" xfId="0" applyNumberFormat="1" applyFont="1" applyFill="1" applyBorder="1" applyAlignment="1">
      <alignment horizontal="center" vertical="center" wrapText="1"/>
    </xf>
    <xf numFmtId="0" fontId="22" fillId="8" borderId="3" xfId="0" applyNumberFormat="1" applyFont="1" applyFill="1" applyBorder="1" applyAlignment="1">
      <alignment horizontal="center" vertical="center" wrapText="1"/>
    </xf>
    <xf numFmtId="0" fontId="22" fillId="7" borderId="50" xfId="0" applyNumberFormat="1" applyFont="1" applyFill="1" applyBorder="1" applyAlignment="1">
      <alignment horizontal="center" vertical="center" wrapText="1"/>
    </xf>
    <xf numFmtId="0" fontId="22" fillId="7" borderId="32" xfId="0" applyNumberFormat="1" applyFont="1" applyFill="1" applyBorder="1" applyAlignment="1">
      <alignment horizontal="center" vertical="center" wrapText="1"/>
    </xf>
    <xf numFmtId="0" fontId="22" fillId="7" borderId="3" xfId="0" applyNumberFormat="1" applyFont="1" applyFill="1" applyBorder="1" applyAlignment="1">
      <alignment horizontal="center" vertical="center" wrapText="1"/>
    </xf>
    <xf numFmtId="0" fontId="22" fillId="7" borderId="10" xfId="0" applyNumberFormat="1" applyFont="1" applyFill="1" applyBorder="1" applyAlignment="1">
      <alignment horizontal="center" vertical="center" wrapText="1"/>
    </xf>
    <xf numFmtId="0" fontId="22" fillId="9" borderId="19" xfId="0" applyNumberFormat="1" applyFont="1" applyFill="1" applyBorder="1" applyAlignment="1">
      <alignment horizontal="center" vertical="center" wrapText="1"/>
    </xf>
    <xf numFmtId="0" fontId="22" fillId="9" borderId="50" xfId="0" applyNumberFormat="1" applyFont="1" applyFill="1" applyBorder="1" applyAlignment="1">
      <alignment horizontal="center" vertical="center" wrapText="1"/>
    </xf>
    <xf numFmtId="0" fontId="22" fillId="9" borderId="12" xfId="0" applyNumberFormat="1" applyFont="1" applyFill="1" applyBorder="1" applyAlignment="1">
      <alignment horizontal="center" vertical="center" wrapText="1"/>
    </xf>
    <xf numFmtId="0" fontId="22" fillId="9" borderId="3" xfId="0" applyNumberFormat="1" applyFont="1" applyFill="1" applyBorder="1" applyAlignment="1">
      <alignment horizontal="center" vertical="center" wrapText="1"/>
    </xf>
    <xf numFmtId="0" fontId="0" fillId="14" borderId="51" xfId="0" applyNumberFormat="1" applyFont="1" applyFill="1" applyBorder="1" applyAlignment="1">
      <alignment horizontal="center" wrapText="1"/>
    </xf>
    <xf numFmtId="0" fontId="0" fillId="14" borderId="52" xfId="0" applyNumberFormat="1" applyFont="1" applyFill="1" applyBorder="1" applyAlignment="1">
      <alignment horizontal="center" wrapText="1"/>
    </xf>
    <xf numFmtId="0" fontId="0" fillId="14" borderId="53" xfId="0" applyNumberFormat="1" applyFont="1" applyFill="1" applyBorder="1" applyAlignment="1">
      <alignment horizont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  <protection locked="0"/>
    </xf>
    <xf numFmtId="0" fontId="2" fillId="0" borderId="31" xfId="0" applyNumberFormat="1" applyFont="1" applyFill="1" applyBorder="1" applyAlignment="1" applyProtection="1">
      <alignment horizontal="left"/>
      <protection locked="0"/>
    </xf>
    <xf numFmtId="0" fontId="52" fillId="12" borderId="0" xfId="0" applyFont="1" applyFill="1" applyBorder="1" applyAlignment="1" applyProtection="1">
      <alignment horizontal="left"/>
    </xf>
    <xf numFmtId="0" fontId="39" fillId="12" borderId="0" xfId="0" applyFont="1" applyFill="1" applyBorder="1" applyAlignment="1" applyProtection="1">
      <alignment horizontal="left"/>
    </xf>
    <xf numFmtId="0" fontId="52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63" fillId="0" borderId="0" xfId="0" applyFont="1" applyFill="1" applyBorder="1" applyAlignment="1" applyProtection="1">
      <alignment vertical="distributed"/>
    </xf>
    <xf numFmtId="0" fontId="2" fillId="12" borderId="0" xfId="0" applyNumberFormat="1" applyFont="1" applyFill="1" applyBorder="1" applyAlignment="1">
      <alignment horizontal="center" vertical="center" wrapText="1"/>
    </xf>
    <xf numFmtId="0" fontId="26" fillId="0" borderId="40" xfId="0" applyNumberFormat="1" applyFont="1" applyFill="1" applyBorder="1" applyAlignment="1">
      <alignment horizontal="center" vertical="distributed"/>
    </xf>
    <xf numFmtId="0" fontId="26" fillId="0" borderId="44" xfId="0" applyNumberFormat="1" applyFont="1" applyFill="1" applyBorder="1" applyAlignment="1">
      <alignment horizontal="center" vertical="distributed"/>
    </xf>
    <xf numFmtId="0" fontId="26" fillId="0" borderId="45" xfId="0" applyNumberFormat="1" applyFont="1" applyFill="1" applyBorder="1" applyAlignment="1">
      <alignment horizontal="center" vertical="distributed"/>
    </xf>
    <xf numFmtId="0" fontId="36" fillId="6" borderId="39" xfId="0" applyNumberFormat="1" applyFont="1" applyFill="1" applyBorder="1" applyAlignment="1">
      <alignment horizontal="center"/>
    </xf>
    <xf numFmtId="0" fontId="36" fillId="6" borderId="58" xfId="0" applyNumberFormat="1" applyFont="1" applyFill="1" applyBorder="1" applyAlignment="1">
      <alignment horizontal="center"/>
    </xf>
    <xf numFmtId="0" fontId="36" fillId="6" borderId="59" xfId="0" applyNumberFormat="1" applyFont="1" applyFill="1" applyBorder="1" applyAlignment="1">
      <alignment horizontal="center"/>
    </xf>
    <xf numFmtId="0" fontId="2" fillId="12" borderId="0" xfId="0" applyNumberFormat="1" applyFont="1" applyFill="1" applyBorder="1" applyAlignment="1">
      <alignment horizontal="center" vertical="distributed" wrapText="1"/>
    </xf>
    <xf numFmtId="0" fontId="20" fillId="12" borderId="0" xfId="0" applyFont="1" applyFill="1" applyBorder="1" applyAlignment="1">
      <alignment horizontal="center" vertical="center"/>
    </xf>
    <xf numFmtId="0" fontId="22" fillId="12" borderId="0" xfId="0" applyNumberFormat="1" applyFont="1" applyFill="1" applyBorder="1" applyAlignment="1">
      <alignment horizontal="center" vertical="center" wrapText="1"/>
    </xf>
    <xf numFmtId="0" fontId="35" fillId="12" borderId="34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12" borderId="21" xfId="0" applyFont="1" applyFill="1" applyBorder="1" applyAlignment="1">
      <alignment horizontal="center" vertical="center" wrapText="1"/>
    </xf>
    <xf numFmtId="0" fontId="35" fillId="12" borderId="31" xfId="0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center" vertical="center" wrapText="1"/>
    </xf>
    <xf numFmtId="0" fontId="35" fillId="12" borderId="8" xfId="0" applyFont="1" applyFill="1" applyBorder="1" applyAlignment="1">
      <alignment horizontal="center" vertical="center" wrapText="1"/>
    </xf>
    <xf numFmtId="0" fontId="64" fillId="0" borderId="40" xfId="0" applyNumberFormat="1" applyFont="1" applyFill="1" applyBorder="1" applyAlignment="1">
      <alignment horizontal="center" vertical="distributed"/>
    </xf>
    <xf numFmtId="0" fontId="64" fillId="0" borderId="44" xfId="0" applyNumberFormat="1" applyFont="1" applyFill="1" applyBorder="1" applyAlignment="1">
      <alignment horizontal="center" vertical="distributed"/>
    </xf>
    <xf numFmtId="0" fontId="64" fillId="0" borderId="45" xfId="0" applyNumberFormat="1" applyFont="1" applyFill="1" applyBorder="1" applyAlignment="1">
      <alignment horizontal="center" vertical="distributed"/>
    </xf>
    <xf numFmtId="0" fontId="35" fillId="12" borderId="12" xfId="0" applyNumberFormat="1" applyFont="1" applyFill="1" applyBorder="1" applyAlignment="1">
      <alignment horizontal="center" vertical="center" wrapText="1"/>
    </xf>
    <xf numFmtId="0" fontId="35" fillId="12" borderId="3" xfId="0" applyNumberFormat="1" applyFont="1" applyFill="1" applyBorder="1" applyAlignment="1">
      <alignment horizontal="center" vertical="center" wrapText="1"/>
    </xf>
    <xf numFmtId="0" fontId="35" fillId="12" borderId="8" xfId="0" applyNumberFormat="1" applyFont="1" applyFill="1" applyBorder="1" applyAlignment="1">
      <alignment horizontal="center" vertical="center" wrapText="1"/>
    </xf>
    <xf numFmtId="0" fontId="35" fillId="12" borderId="30" xfId="0" applyNumberFormat="1" applyFont="1" applyFill="1" applyBorder="1" applyAlignment="1">
      <alignment horizontal="center" vertical="distributed" wrapText="1"/>
    </xf>
    <xf numFmtId="0" fontId="35" fillId="12" borderId="25" xfId="0" applyNumberFormat="1" applyFont="1" applyFill="1" applyBorder="1" applyAlignment="1">
      <alignment horizontal="center" vertical="distributed" wrapText="1"/>
    </xf>
    <xf numFmtId="0" fontId="35" fillId="12" borderId="57" xfId="0" applyNumberFormat="1" applyFont="1" applyFill="1" applyBorder="1" applyAlignment="1">
      <alignment horizontal="center" vertical="distributed" wrapText="1"/>
    </xf>
    <xf numFmtId="0" fontId="35" fillId="12" borderId="15" xfId="0" applyNumberFormat="1" applyFont="1" applyFill="1" applyBorder="1" applyAlignment="1">
      <alignment horizontal="center" vertical="center" wrapText="1"/>
    </xf>
    <xf numFmtId="0" fontId="35" fillId="12" borderId="14" xfId="0" applyNumberFormat="1" applyFont="1" applyFill="1" applyBorder="1" applyAlignment="1">
      <alignment horizontal="center" vertical="center" wrapText="1"/>
    </xf>
    <xf numFmtId="0" fontId="35" fillId="12" borderId="60" xfId="0" applyNumberFormat="1" applyFont="1" applyFill="1" applyBorder="1" applyAlignment="1">
      <alignment horizontal="center" vertical="center" wrapText="1"/>
    </xf>
    <xf numFmtId="0" fontId="35" fillId="12" borderId="12" xfId="0" applyNumberFormat="1" applyFont="1" applyFill="1" applyBorder="1" applyAlignment="1">
      <alignment horizontal="center" vertical="distributed" wrapText="1"/>
    </xf>
    <xf numFmtId="0" fontId="35" fillId="12" borderId="3" xfId="0" applyNumberFormat="1" applyFont="1" applyFill="1" applyBorder="1" applyAlignment="1">
      <alignment horizontal="center" vertical="distributed" wrapText="1"/>
    </xf>
    <xf numFmtId="0" fontId="35" fillId="12" borderId="8" xfId="0" applyNumberFormat="1" applyFont="1" applyFill="1" applyBorder="1" applyAlignment="1">
      <alignment horizontal="center" vertical="distributed" wrapText="1"/>
    </xf>
    <xf numFmtId="0" fontId="36" fillId="0" borderId="51" xfId="0" applyNumberFormat="1" applyFont="1" applyFill="1" applyBorder="1" applyAlignment="1">
      <alignment horizontal="center" vertical="center" wrapText="1"/>
    </xf>
    <xf numFmtId="0" fontId="36" fillId="0" borderId="62" xfId="0" applyNumberFormat="1" applyFont="1" applyFill="1" applyBorder="1" applyAlignment="1">
      <alignment horizontal="center" vertical="center" wrapText="1"/>
    </xf>
    <xf numFmtId="0" fontId="36" fillId="0" borderId="23" xfId="0" applyNumberFormat="1" applyFont="1" applyFill="1" applyBorder="1" applyAlignment="1">
      <alignment horizontal="center" vertical="center" wrapText="1"/>
    </xf>
    <xf numFmtId="0" fontId="35" fillId="12" borderId="0" xfId="0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36" fillId="0" borderId="46" xfId="0" applyNumberFormat="1" applyFont="1" applyFill="1" applyBorder="1" applyAlignment="1">
      <alignment horizontal="center" vertical="center" wrapText="1"/>
    </xf>
    <xf numFmtId="0" fontId="36" fillId="0" borderId="17" xfId="0" applyNumberFormat="1" applyFont="1" applyFill="1" applyBorder="1" applyAlignment="1">
      <alignment horizontal="center" vertical="center" wrapText="1"/>
    </xf>
    <xf numFmtId="0" fontId="36" fillId="0" borderId="53" xfId="0" applyNumberFormat="1" applyFont="1" applyFill="1" applyBorder="1" applyAlignment="1">
      <alignment horizontal="center" vertical="center" wrapText="1"/>
    </xf>
    <xf numFmtId="0" fontId="36" fillId="0" borderId="55" xfId="0" applyNumberFormat="1" applyFont="1" applyFill="1" applyBorder="1" applyAlignment="1">
      <alignment horizontal="center" vertical="center" wrapText="1"/>
    </xf>
    <xf numFmtId="0" fontId="36" fillId="0" borderId="56" xfId="0" applyNumberFormat="1" applyFont="1" applyFill="1" applyBorder="1" applyAlignment="1">
      <alignment horizontal="center" vertical="center" wrapText="1"/>
    </xf>
    <xf numFmtId="0" fontId="26" fillId="4" borderId="61" xfId="0" applyNumberFormat="1" applyFont="1" applyFill="1" applyBorder="1" applyAlignment="1">
      <alignment horizontal="center"/>
    </xf>
    <xf numFmtId="0" fontId="35" fillId="12" borderId="33" xfId="0" applyFont="1" applyFill="1" applyBorder="1" applyAlignment="1">
      <alignment horizontal="center" vertical="center" wrapText="1"/>
    </xf>
    <xf numFmtId="0" fontId="35" fillId="12" borderId="50" xfId="0" applyFont="1" applyFill="1" applyBorder="1" applyAlignment="1">
      <alignment horizontal="center" vertical="center" wrapText="1"/>
    </xf>
    <xf numFmtId="0" fontId="35" fillId="12" borderId="20" xfId="0" applyFont="1" applyFill="1" applyBorder="1" applyAlignment="1">
      <alignment horizontal="center" vertical="center" wrapText="1"/>
    </xf>
    <xf numFmtId="0" fontId="65" fillId="0" borderId="19" xfId="0" applyFont="1" applyBorder="1" applyAlignment="1" applyProtection="1">
      <alignment horizontal="left" vertical="distributed"/>
    </xf>
    <xf numFmtId="0" fontId="54" fillId="0" borderId="20" xfId="0" applyFont="1" applyBorder="1" applyAlignment="1" applyProtection="1">
      <alignment horizontal="left" vertical="distributed"/>
    </xf>
    <xf numFmtId="0" fontId="65" fillId="0" borderId="12" xfId="0" applyFont="1" applyBorder="1" applyAlignment="1" applyProtection="1">
      <alignment horizontal="left" vertical="distributed"/>
    </xf>
    <xf numFmtId="0" fontId="54" fillId="0" borderId="8" xfId="0" applyFont="1" applyBorder="1" applyAlignment="1" applyProtection="1">
      <alignment horizontal="left" vertical="distributed"/>
    </xf>
    <xf numFmtId="0" fontId="65" fillId="0" borderId="13" xfId="0" applyFont="1" applyBorder="1" applyAlignment="1" applyProtection="1">
      <alignment horizontal="left" vertical="distributed"/>
    </xf>
    <xf numFmtId="0" fontId="54" fillId="0" borderId="21" xfId="0" applyFont="1" applyBorder="1" applyAlignment="1" applyProtection="1">
      <alignment horizontal="left" vertical="distributed"/>
    </xf>
    <xf numFmtId="0" fontId="30" fillId="0" borderId="8" xfId="0" applyNumberFormat="1" applyFont="1" applyFill="1" applyBorder="1" applyAlignment="1">
      <alignment horizontal="left" vertical="distributed"/>
    </xf>
    <xf numFmtId="0" fontId="30" fillId="0" borderId="6" xfId="0" applyNumberFormat="1" applyFont="1" applyFill="1" applyBorder="1" applyAlignment="1">
      <alignment horizontal="left" vertical="distributed"/>
    </xf>
    <xf numFmtId="0" fontId="30" fillId="0" borderId="31" xfId="0" applyNumberFormat="1" applyFont="1" applyFill="1" applyBorder="1" applyAlignment="1">
      <alignment horizontal="left" vertical="distributed"/>
    </xf>
    <xf numFmtId="0" fontId="30" fillId="0" borderId="8" xfId="0" applyNumberFormat="1" applyFont="1" applyFill="1" applyBorder="1" applyAlignment="1">
      <alignment horizontal="center" vertical="distributed"/>
    </xf>
    <xf numFmtId="0" fontId="30" fillId="0" borderId="31" xfId="0" applyNumberFormat="1" applyFont="1" applyFill="1" applyBorder="1" applyAlignment="1">
      <alignment horizontal="center" vertical="distributed"/>
    </xf>
    <xf numFmtId="0" fontId="28" fillId="0" borderId="8" xfId="0" applyFont="1" applyFill="1" applyBorder="1" applyAlignment="1">
      <alignment horizontal="center" vertical="justify"/>
    </xf>
    <xf numFmtId="0" fontId="28" fillId="0" borderId="31" xfId="0" applyFont="1" applyFill="1" applyBorder="1" applyAlignment="1">
      <alignment horizontal="center" vertical="justify"/>
    </xf>
    <xf numFmtId="0" fontId="29" fillId="14" borderId="63" xfId="0" applyFont="1" applyFill="1" applyBorder="1" applyAlignment="1">
      <alignment horizontal="center" vertical="distributed"/>
    </xf>
    <xf numFmtId="0" fontId="29" fillId="14" borderId="61" xfId="0" applyFont="1" applyFill="1" applyBorder="1" applyAlignment="1">
      <alignment horizontal="center" vertical="distributed"/>
    </xf>
    <xf numFmtId="0" fontId="29" fillId="14" borderId="64" xfId="0" applyFont="1" applyFill="1" applyBorder="1" applyAlignment="1">
      <alignment horizontal="center" vertical="distributed"/>
    </xf>
    <xf numFmtId="0" fontId="29" fillId="14" borderId="65" xfId="0" applyFont="1" applyFill="1" applyBorder="1" applyAlignment="1">
      <alignment horizontal="center" vertical="distributed"/>
    </xf>
    <xf numFmtId="0" fontId="29" fillId="14" borderId="66" xfId="0" applyFont="1" applyFill="1" applyBorder="1" applyAlignment="1">
      <alignment horizontal="center" vertical="distributed"/>
    </xf>
    <xf numFmtId="0" fontId="29" fillId="14" borderId="67" xfId="0" applyFont="1" applyFill="1" applyBorder="1" applyAlignment="1">
      <alignment horizontal="center" vertical="distributed"/>
    </xf>
    <xf numFmtId="0" fontId="31" fillId="0" borderId="3" xfId="0" applyNumberFormat="1" applyFont="1" applyFill="1" applyBorder="1" applyAlignment="1" applyProtection="1">
      <alignment horizontal="center" vertical="distributed"/>
      <protection locked="0"/>
    </xf>
    <xf numFmtId="0" fontId="30" fillId="0" borderId="8" xfId="0" applyNumberFormat="1" applyFont="1" applyFill="1" applyBorder="1" applyAlignment="1" applyProtection="1">
      <alignment horizontal="center" vertical="distributed"/>
      <protection locked="0"/>
    </xf>
    <xf numFmtId="0" fontId="30" fillId="0" borderId="6" xfId="0" applyNumberFormat="1" applyFont="1" applyFill="1" applyBorder="1" applyAlignment="1" applyProtection="1">
      <alignment horizontal="center" vertical="distributed"/>
      <protection locked="0"/>
    </xf>
    <xf numFmtId="0" fontId="30" fillId="0" borderId="31" xfId="0" applyNumberFormat="1" applyFont="1" applyFill="1" applyBorder="1" applyAlignment="1" applyProtection="1">
      <alignment horizontal="center" vertical="distributed"/>
      <protection locked="0"/>
    </xf>
    <xf numFmtId="0" fontId="33" fillId="9" borderId="19" xfId="0" applyNumberFormat="1" applyFont="1" applyFill="1" applyBorder="1" applyAlignment="1">
      <alignment horizontal="center" vertical="center" wrapText="1"/>
    </xf>
    <xf numFmtId="0" fontId="33" fillId="9" borderId="20" xfId="0" applyNumberFormat="1" applyFont="1" applyFill="1" applyBorder="1" applyAlignment="1">
      <alignment horizontal="center" vertical="center" wrapText="1"/>
    </xf>
    <xf numFmtId="0" fontId="33" fillId="9" borderId="12" xfId="0" applyNumberFormat="1" applyFont="1" applyFill="1" applyBorder="1" applyAlignment="1">
      <alignment horizontal="center" vertical="center" wrapText="1"/>
    </xf>
    <xf numFmtId="0" fontId="33" fillId="9" borderId="8" xfId="0" applyNumberFormat="1" applyFont="1" applyFill="1" applyBorder="1" applyAlignment="1">
      <alignment horizontal="center" vertical="center" wrapText="1"/>
    </xf>
    <xf numFmtId="0" fontId="33" fillId="10" borderId="19" xfId="0" applyNumberFormat="1" applyFont="1" applyFill="1" applyBorder="1" applyAlignment="1">
      <alignment horizontal="center" vertical="center" wrapText="1"/>
    </xf>
    <xf numFmtId="0" fontId="33" fillId="10" borderId="32" xfId="0" applyNumberFormat="1" applyFont="1" applyFill="1" applyBorder="1" applyAlignment="1">
      <alignment horizontal="center" vertical="center" wrapText="1"/>
    </xf>
    <xf numFmtId="0" fontId="33" fillId="10" borderId="12" xfId="0" applyNumberFormat="1" applyFont="1" applyFill="1" applyBorder="1" applyAlignment="1">
      <alignment horizontal="center" vertical="center" wrapText="1"/>
    </xf>
    <xf numFmtId="0" fontId="33" fillId="10" borderId="10" xfId="0" applyNumberFormat="1" applyFont="1" applyFill="1" applyBorder="1" applyAlignment="1">
      <alignment horizontal="center" vertical="center" wrapText="1"/>
    </xf>
    <xf numFmtId="0" fontId="33" fillId="15" borderId="33" xfId="0" applyNumberFormat="1" applyFont="1" applyFill="1" applyBorder="1" applyAlignment="1">
      <alignment horizontal="center" vertical="center" wrapText="1"/>
    </xf>
    <xf numFmtId="0" fontId="33" fillId="15" borderId="20" xfId="0" applyNumberFormat="1" applyFont="1" applyFill="1" applyBorder="1" applyAlignment="1">
      <alignment horizontal="center" vertical="center" wrapText="1"/>
    </xf>
    <xf numFmtId="0" fontId="33" fillId="15" borderId="31" xfId="0" applyNumberFormat="1" applyFont="1" applyFill="1" applyBorder="1" applyAlignment="1">
      <alignment horizontal="center" vertical="center" wrapText="1"/>
    </xf>
    <xf numFmtId="0" fontId="33" fillId="15" borderId="8" xfId="0" applyNumberFormat="1" applyFont="1" applyFill="1" applyBorder="1" applyAlignment="1">
      <alignment horizontal="center" vertical="center" wrapText="1"/>
    </xf>
    <xf numFmtId="0" fontId="33" fillId="7" borderId="19" xfId="0" applyNumberFormat="1" applyFont="1" applyFill="1" applyBorder="1" applyAlignment="1">
      <alignment horizontal="center" vertical="center" wrapText="1"/>
    </xf>
    <xf numFmtId="0" fontId="33" fillId="7" borderId="32" xfId="0" applyNumberFormat="1" applyFont="1" applyFill="1" applyBorder="1" applyAlignment="1">
      <alignment horizontal="center" vertical="center" wrapText="1"/>
    </xf>
    <xf numFmtId="0" fontId="33" fillId="7" borderId="12" xfId="0" applyNumberFormat="1" applyFont="1" applyFill="1" applyBorder="1" applyAlignment="1">
      <alignment horizontal="center" vertical="center" wrapText="1"/>
    </xf>
    <xf numFmtId="0" fontId="33" fillId="7" borderId="10" xfId="0" applyNumberFormat="1" applyFont="1" applyFill="1" applyBorder="1" applyAlignment="1">
      <alignment horizontal="center" vertical="center" wrapText="1"/>
    </xf>
    <xf numFmtId="16" fontId="31" fillId="0" borderId="8" xfId="0" applyNumberFormat="1" applyFont="1" applyFill="1" applyBorder="1" applyAlignment="1" applyProtection="1">
      <alignment horizontal="center" vertical="distributed"/>
      <protection locked="0"/>
    </xf>
    <xf numFmtId="0" fontId="31" fillId="0" borderId="6" xfId="0" applyNumberFormat="1" applyFont="1" applyFill="1" applyBorder="1" applyAlignment="1" applyProtection="1">
      <alignment horizontal="center" vertical="distributed"/>
      <protection locked="0"/>
    </xf>
    <xf numFmtId="0" fontId="31" fillId="0" borderId="31" xfId="0" applyNumberFormat="1" applyFont="1" applyFill="1" applyBorder="1" applyAlignment="1" applyProtection="1">
      <alignment horizontal="center" vertical="distributed"/>
      <protection locked="0"/>
    </xf>
    <xf numFmtId="0" fontId="26" fillId="0" borderId="0" xfId="0" applyNumberFormat="1" applyFont="1" applyFill="1" applyAlignment="1">
      <alignment horizontal="center" vertical="distributed"/>
    </xf>
  </cellXfs>
  <cellStyles count="3">
    <cellStyle name="Hipervínculo" xfId="1" builtinId="8"/>
    <cellStyle name="Normal" xfId="0" builtinId="0"/>
    <cellStyle name="Porcentaje" xfId="2" builtinId="5"/>
  </cellStyles>
  <dxfs count="173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3° básico A, año 2015</a:t>
            </a:r>
            <a:endParaRPr lang="es-ES"/>
          </a:p>
        </c:rich>
      </c:tx>
      <c:layout>
        <c:manualLayout>
          <c:xMode val="edge"/>
          <c:yMode val="edge"/>
          <c:x val="0.30893872106290898"/>
          <c:y val="4.6325868509198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679990581188E-2"/>
          <c:y val="0.26568833338847125"/>
          <c:w val="0.75617223196734107"/>
          <c:h val="0.5513481690090967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A'!$F$105:$AL$105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39840"/>
        <c:axId val="124405440"/>
      </c:barChart>
      <c:catAx>
        <c:axId val="16393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707194395377382"/>
              <c:y val="0.9101663071626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4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054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2742133469057813E-2"/>
              <c:y val="0.435789535216783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9398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97122507975476"/>
          <c:y val="0.52413914853070986"/>
          <c:w val="0.13801649318550013"/>
          <c:h val="5.05746803921224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Lenguaje 3º básico B, año 2015</a:t>
            </a:r>
          </a:p>
        </c:rich>
      </c:tx>
      <c:layout>
        <c:manualLayout>
          <c:xMode val="edge"/>
          <c:yMode val="edge"/>
          <c:x val="0.31932893344084201"/>
          <c:y val="3.98634943850161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96939567427984"/>
          <c:h val="0.572046682132769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B'!$F$103:$BB$103</c:f>
              <c:numCache>
                <c:formatCode>0</c:formatCode>
                <c:ptCount val="25"/>
                <c:pt idx="0">
                  <c:v>48.148148148148145</c:v>
                </c:pt>
                <c:pt idx="1">
                  <c:v>77.777777777777771</c:v>
                </c:pt>
                <c:pt idx="2">
                  <c:v>62.962962962962962</c:v>
                </c:pt>
                <c:pt idx="3">
                  <c:v>74.074074074074076</c:v>
                </c:pt>
                <c:pt idx="4">
                  <c:v>55.555555555555557</c:v>
                </c:pt>
                <c:pt idx="5">
                  <c:v>74.074074074074076</c:v>
                </c:pt>
                <c:pt idx="6">
                  <c:v>62.962962962962962</c:v>
                </c:pt>
                <c:pt idx="7">
                  <c:v>29.62962962962963</c:v>
                </c:pt>
                <c:pt idx="8">
                  <c:v>51.851851851851855</c:v>
                </c:pt>
                <c:pt idx="9">
                  <c:v>55.555555555555557</c:v>
                </c:pt>
                <c:pt idx="10">
                  <c:v>22.222222222222221</c:v>
                </c:pt>
                <c:pt idx="11">
                  <c:v>44.444444444444443</c:v>
                </c:pt>
                <c:pt idx="12">
                  <c:v>29.62962962962963</c:v>
                </c:pt>
                <c:pt idx="13">
                  <c:v>40.74074074074074</c:v>
                </c:pt>
                <c:pt idx="14">
                  <c:v>66.666666666666671</c:v>
                </c:pt>
                <c:pt idx="15">
                  <c:v>48.148148148148145</c:v>
                </c:pt>
                <c:pt idx="16">
                  <c:v>40.74074074074074</c:v>
                </c:pt>
                <c:pt idx="17">
                  <c:v>48.148148148148145</c:v>
                </c:pt>
                <c:pt idx="18">
                  <c:v>37.037037037037038</c:v>
                </c:pt>
                <c:pt idx="19">
                  <c:v>22.222222222222221</c:v>
                </c:pt>
                <c:pt idx="20">
                  <c:v>44.444444444444443</c:v>
                </c:pt>
                <c:pt idx="21">
                  <c:v>14.814814814814815</c:v>
                </c:pt>
                <c:pt idx="22">
                  <c:v>29.62962962962963</c:v>
                </c:pt>
                <c:pt idx="23">
                  <c:v>29.62962962962963</c:v>
                </c:pt>
                <c:pt idx="24">
                  <c:v>30.864197530864196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63040"/>
        <c:axId val="194332352"/>
      </c:barChart>
      <c:catAx>
        <c:axId val="19426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47677115581791"/>
              <c:y val="0.90887456562530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33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3323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042817656642477E-2"/>
              <c:y val="0.420732753978106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26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69521951348996"/>
          <c:y val="0.50682902218216241"/>
          <c:w val="0.100000199090158"/>
          <c:h val="5.797066943305950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3º básico B, año 2015</a:t>
            </a:r>
            <a:endParaRPr lang="es-ES"/>
          </a:p>
        </c:rich>
      </c:tx>
      <c:layout>
        <c:manualLayout>
          <c:xMode val="edge"/>
          <c:yMode val="edge"/>
          <c:x val="0.11917718694669566"/>
          <c:y val="1.07817823585059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B'!$BS$69:$BU$72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B'!$BS$74:$BU$74</c:f>
              <c:numCache>
                <c:formatCode>0%</c:formatCode>
                <c:ptCount val="3"/>
                <c:pt idx="0">
                  <c:v>0.62962962962962965</c:v>
                </c:pt>
                <c:pt idx="1">
                  <c:v>0.29629629629629628</c:v>
                </c:pt>
                <c:pt idx="2">
                  <c:v>7.407407407407407E-2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4263552"/>
        <c:axId val="194334656"/>
      </c:barChart>
      <c:catAx>
        <c:axId val="1942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334656"/>
        <c:crosses val="autoZero"/>
        <c:auto val="1"/>
        <c:lblAlgn val="ctr"/>
        <c:lblOffset val="100"/>
        <c:noMultiLvlLbl val="0"/>
      </c:catAx>
      <c:valAx>
        <c:axId val="1943346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263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3º básico B,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19876354753561E-2"/>
          <c:y val="0.18458963891833377"/>
          <c:w val="0.76851525028195333"/>
          <c:h val="0.67373734184352374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B'!$BY$102:$BY$105</c:f>
              <c:strCache>
                <c:ptCount val="4"/>
                <c:pt idx="0">
                  <c:v>1) Reflexión sobre el texto.</c:v>
                </c:pt>
                <c:pt idx="1">
                  <c:v>2) Extracción de información explícita.</c:v>
                </c:pt>
                <c:pt idx="2">
                  <c:v>3) Extracción de información implícita.</c:v>
                </c:pt>
                <c:pt idx="3">
                  <c:v>4) Reconocimiento de funciones gramaticales y usos ortográficos.</c:v>
                </c:pt>
              </c:strCache>
            </c:strRef>
          </c:cat>
          <c:val>
            <c:numRef>
              <c:f>'3º básico B'!$F$107:$L$107</c:f>
              <c:numCache>
                <c:formatCode>0</c:formatCode>
                <c:ptCount val="4"/>
                <c:pt idx="0">
                  <c:v>47.222222222222214</c:v>
                </c:pt>
                <c:pt idx="1">
                  <c:v>48.148148148148145</c:v>
                </c:pt>
                <c:pt idx="2">
                  <c:v>44.753086419753089</c:v>
                </c:pt>
                <c:pt idx="3">
                  <c:v>30.864197530864196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64064"/>
        <c:axId val="194336384"/>
      </c:barChart>
      <c:catAx>
        <c:axId val="194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336384"/>
        <c:crosses val="autoZero"/>
        <c:auto val="1"/>
        <c:lblAlgn val="ctr"/>
        <c:lblOffset val="100"/>
        <c:noMultiLvlLbl val="0"/>
      </c:catAx>
      <c:valAx>
        <c:axId val="1943363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101344271129608E-2"/>
              <c:y val="0.4349929857905692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26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3ºB distribuidos según niveles de desempeño en Hab. "Reflexion sobre el texto"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B'!$BJ$43:$BJ$46</c:f>
              <c:numCache>
                <c:formatCode>General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4182620994"/>
          <c:y val="0.32619269863994271"/>
          <c:w val="0.3725257419745609"/>
          <c:h val="0.662580959198282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3ºB distribuidos según niveles de desempeño en Hab.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B'!$BN$43:$BN$46</c:f>
              <c:numCache>
                <c:formatCode>General</c:formatCode>
                <c:ptCount val="4"/>
                <c:pt idx="0">
                  <c:v>5</c:v>
                </c:pt>
                <c:pt idx="1">
                  <c:v>14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31233595799"/>
          <c:y val="0.32619269863994271"/>
          <c:w val="0.37252563429571306"/>
          <c:h val="0.662580959198282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3ºB distribuidos según niveles de desempeño en Hab. "Extracción de información explícita"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B'!$BL$43:$BL$46</c:f>
              <c:numCache>
                <c:formatCode>General</c:formatCode>
                <c:ptCount val="4"/>
                <c:pt idx="0">
                  <c:v>8</c:v>
                </c:pt>
                <c:pt idx="1">
                  <c:v>11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4250735437"/>
          <c:y val="0.32619270417284796"/>
          <c:w val="0.37252549807113033"/>
          <c:h val="0.662580927384076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3ºB distribuidos según niveles de desempeño en Hab. "Reconocimiento de funciones gramaticales y usos ortográficos"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B'!$BP$43:$BP$46</c:f>
              <c:numCache>
                <c:formatCode>General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010915855"/>
          <c:y val="0.32619268179712835"/>
          <c:w val="0.37252576871599652"/>
          <c:h val="0.662581056044465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3° básico C, año 2015</a:t>
            </a:r>
            <a:endParaRPr lang="es-ES"/>
          </a:p>
        </c:rich>
      </c:tx>
      <c:layout>
        <c:manualLayout>
          <c:xMode val="edge"/>
          <c:yMode val="edge"/>
          <c:x val="0.30893872106290898"/>
          <c:y val="4.63258685091980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679990581188E-2"/>
          <c:y val="0.26568833338847125"/>
          <c:w val="0.75617223196734107"/>
          <c:h val="0.5513481690090967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C'!$F$105:$AL$105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68800"/>
        <c:axId val="194033280"/>
      </c:barChart>
      <c:catAx>
        <c:axId val="1970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707194395377382"/>
              <c:y val="0.91016630716260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3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332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2742133469057813E-2"/>
              <c:y val="0.435789535216783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06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4997122507975476"/>
          <c:y val="0.52413914853070986"/>
          <c:w val="0.98798771826525489"/>
          <c:h val="0.5747138289228322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3º básico C, año 2015</a:t>
            </a:r>
          </a:p>
        </c:rich>
      </c:tx>
      <c:layout>
        <c:manualLayout>
          <c:xMode val="edge"/>
          <c:yMode val="edge"/>
          <c:x val="0.31932893344084201"/>
          <c:y val="3.98634943850161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96939567427984"/>
          <c:h val="0.572046682132769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C'!$F$103:$BB$103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99104"/>
        <c:axId val="194034432"/>
      </c:barChart>
      <c:catAx>
        <c:axId val="19639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47677115581791"/>
              <c:y val="0.90887456562530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344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6042817656642477E-2"/>
              <c:y val="0.420732753978106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39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169521951348996"/>
          <c:y val="0.50682902218216241"/>
          <c:w val="0.99169541860364796"/>
          <c:h val="0.564799691615221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3º básico C, año 2015</a:t>
            </a:r>
            <a:endParaRPr lang="es-ES"/>
          </a:p>
        </c:rich>
      </c:tx>
      <c:layout>
        <c:manualLayout>
          <c:xMode val="edge"/>
          <c:yMode val="edge"/>
          <c:x val="0.11917718694669566"/>
          <c:y val="1.07817823585059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C'!$BS$69:$BU$72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C'!$BS$74:$BU$74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6399616"/>
        <c:axId val="197903488"/>
      </c:barChart>
      <c:catAx>
        <c:axId val="196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903488"/>
        <c:crosses val="autoZero"/>
        <c:auto val="1"/>
        <c:lblAlgn val="ctr"/>
        <c:lblOffset val="100"/>
        <c:noMultiLvlLbl val="0"/>
      </c:catAx>
      <c:valAx>
        <c:axId val="19790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3996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Diagnóstico de Lenguaje 3º básico A, año 2015</a:t>
            </a:r>
          </a:p>
        </c:rich>
      </c:tx>
      <c:layout>
        <c:manualLayout>
          <c:xMode val="edge"/>
          <c:yMode val="edge"/>
          <c:x val="0.31932893344084201"/>
          <c:y val="4.8364710350730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96939567427984"/>
          <c:h val="0.5720466821327691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A'!$F$103:$BB$103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40352"/>
        <c:axId val="124408320"/>
      </c:barChart>
      <c:catAx>
        <c:axId val="1639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47677115581791"/>
              <c:y val="0.90887456562530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4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083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6042817656642477E-2"/>
              <c:y val="0.420732753978106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94035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169521951348996"/>
          <c:y val="0.50682902218216241"/>
          <c:w val="0.99169541860364796"/>
          <c:h val="0.564799691615221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3º básico C,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19876354753561E-2"/>
          <c:y val="0.18458963891833377"/>
          <c:w val="0.76851525028195333"/>
          <c:h val="0.67373734184352374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C'!$BY$102:$BY$105</c:f>
              <c:strCache>
                <c:ptCount val="4"/>
                <c:pt idx="0">
                  <c:v>1) Reflexión sobre el texto.</c:v>
                </c:pt>
                <c:pt idx="1">
                  <c:v>2) Extracción de información explícita.</c:v>
                </c:pt>
                <c:pt idx="2">
                  <c:v>3) Extracción de información implícita.</c:v>
                </c:pt>
                <c:pt idx="3">
                  <c:v>4) Reconocimiento de funciones gramaticales y usos ortográficos.</c:v>
                </c:pt>
              </c:strCache>
            </c:strRef>
          </c:cat>
          <c:val>
            <c:numRef>
              <c:f>'3º básico C'!$F$107:$L$107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00128"/>
        <c:axId val="197905216"/>
      </c:barChart>
      <c:catAx>
        <c:axId val="1964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905216"/>
        <c:crosses val="autoZero"/>
        <c:auto val="1"/>
        <c:lblAlgn val="ctr"/>
        <c:lblOffset val="100"/>
        <c:noMultiLvlLbl val="0"/>
      </c:catAx>
      <c:valAx>
        <c:axId val="1979052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1.5101344271129608E-2"/>
              <c:y val="0.4349929857905692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40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3ºC distribuidos según niveles de desempeño en Hab. "Reflexion sobre el texto"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C'!$BJ$43:$BJ$46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4182620994"/>
          <c:y val="0.32619269863994271"/>
          <c:w val="0.3725257419745609"/>
          <c:h val="0.662580959198282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3ºC distribuidos según niveles de desempeño en Hab.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C'!$BN$43:$BN$46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31233595799"/>
          <c:y val="0.32619269863994271"/>
          <c:w val="0.95642694663167105"/>
          <c:h val="0.98877365783822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3ºC distribuidos según niveles de desempeño en Hab. "Extracción de información explícita"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C'!$BL$43:$BL$46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4250735437"/>
          <c:y val="0.32619270417284796"/>
          <c:w val="0.37252549807113033"/>
          <c:h val="0.662580927384076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3ºC distribuidos según niveles de desempeño en Hab. "Reconocimiento de funciones gramaticales y usos ortográficos"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C'!$BP$43:$BP$46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12010915855"/>
          <c:y val="0.32619268179712835"/>
          <c:w val="0.95642696980758202"/>
          <c:h val="0.9887737378415933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Porcentaje de logro por curso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Diagnóstico Lenguaje, 3ros. básicos, año 2015</a:t>
            </a:r>
            <a:endParaRPr lang="es-ES"/>
          </a:p>
        </c:rich>
      </c:tx>
      <c:layout>
        <c:manualLayout>
          <c:xMode val="edge"/>
          <c:yMode val="edge"/>
          <c:x val="0.2843995026937422"/>
          <c:y val="3.78700359192145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33248994541971"/>
          <c:y val="0.19618003075059404"/>
          <c:w val="0.81234680526618075"/>
          <c:h val="0.7079974453497628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GLOBAL'!$B$41:$B$43</c:f>
              <c:strCache>
                <c:ptCount val="3"/>
                <c:pt idx="0">
                  <c:v>3º A</c:v>
                </c:pt>
                <c:pt idx="1">
                  <c:v>3º B</c:v>
                </c:pt>
                <c:pt idx="2">
                  <c:v>3ºC</c:v>
                </c:pt>
              </c:strCache>
            </c:strRef>
          </c:cat>
          <c:val>
            <c:numRef>
              <c:f>'INFORME GLOBAL'!$C$41:$C$43</c:f>
              <c:numCache>
                <c:formatCode>0%</c:formatCode>
                <c:ptCount val="3"/>
                <c:pt idx="0">
                  <c:v>0</c:v>
                </c:pt>
                <c:pt idx="1">
                  <c:v>0.44581618655692729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70336"/>
        <c:axId val="198347584"/>
      </c:barChart>
      <c:catAx>
        <c:axId val="1970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347584"/>
        <c:crosses val="autoZero"/>
        <c:auto val="1"/>
        <c:lblAlgn val="ctr"/>
        <c:lblOffset val="100"/>
        <c:noMultiLvlLbl val="0"/>
      </c:catAx>
      <c:valAx>
        <c:axId val="19834758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</a:t>
                </a:r>
              </a:p>
            </c:rich>
          </c:tx>
          <c:layout>
            <c:manualLayout>
              <c:xMode val="edge"/>
              <c:yMode val="edge"/>
              <c:x val="1.773880370216881E-2"/>
              <c:y val="0.4372477720515261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0703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Porcentaje de logro 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Diagnóstico Lenguaje, 3ros. básico 2015</a:t>
            </a:r>
            <a:endParaRPr lang="es-ES"/>
          </a:p>
        </c:rich>
      </c:tx>
      <c:layout>
        <c:manualLayout>
          <c:xMode val="edge"/>
          <c:yMode val="edge"/>
          <c:x val="0.29850836184743923"/>
          <c:y val="1.55092848304239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18720"/>
        <c:axId val="198349312"/>
      </c:barChart>
      <c:catAx>
        <c:axId val="19791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Nº de indicadores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349312"/>
        <c:crosses val="autoZero"/>
        <c:auto val="1"/>
        <c:lblAlgn val="ctr"/>
        <c:lblOffset val="100"/>
        <c:noMultiLvlLbl val="0"/>
      </c:catAx>
      <c:valAx>
        <c:axId val="1983493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91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Porcentaje de logro 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Diagnóstico Lenguaje, 3ros. básicos, año 2015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GLOBAL'!$C$49:$J$52</c:f>
              <c:strCache>
                <c:ptCount val="4"/>
                <c:pt idx="0">
                  <c:v>1) Reflexión sobre el texto.</c:v>
                </c:pt>
                <c:pt idx="1">
                  <c:v>2) Extracción de información explícita.</c:v>
                </c:pt>
                <c:pt idx="2">
                  <c:v>3) Extracción de información implícita.</c:v>
                </c:pt>
                <c:pt idx="3">
                  <c:v>4) Reconocimiento de funciones gramaticales y usos ortográficos.</c:v>
                </c:pt>
              </c:strCache>
            </c:strRef>
          </c:cat>
          <c:val>
            <c:numRef>
              <c:f>'INFORME GLOBAL'!$K$49:$K$52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19232"/>
        <c:axId val="198351040"/>
      </c:barChart>
      <c:catAx>
        <c:axId val="19791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351040"/>
        <c:crosses val="autoZero"/>
        <c:auto val="1"/>
        <c:lblAlgn val="ctr"/>
        <c:lblOffset val="100"/>
        <c:noMultiLvlLbl val="0"/>
      </c:catAx>
      <c:valAx>
        <c:axId val="198351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91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Diagnóstico Lenguaje 3º básico A, año 2015</a:t>
            </a:r>
            <a:endParaRPr lang="es-ES"/>
          </a:p>
        </c:rich>
      </c:tx>
      <c:layout>
        <c:manualLayout>
          <c:xMode val="edge"/>
          <c:yMode val="edge"/>
          <c:x val="0.11917718694669566"/>
          <c:y val="1.07817823585059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A'!$BS$69:$BU$72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A'!$BS$74:$BU$74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3941888"/>
        <c:axId val="124410624"/>
      </c:barChart>
      <c:catAx>
        <c:axId val="1639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410624"/>
        <c:crosses val="autoZero"/>
        <c:auto val="1"/>
        <c:lblAlgn val="ctr"/>
        <c:lblOffset val="100"/>
        <c:noMultiLvlLbl val="0"/>
      </c:catAx>
      <c:valAx>
        <c:axId val="1244106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941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3º básico A, año 2015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19876354753561E-2"/>
          <c:y val="0.18458963891833377"/>
          <c:w val="0.76851525028195333"/>
          <c:h val="0.67373734184352374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A'!$BY$102:$BY$105</c:f>
              <c:strCache>
                <c:ptCount val="4"/>
                <c:pt idx="0">
                  <c:v>1) Reflexión sobre el texto.</c:v>
                </c:pt>
                <c:pt idx="1">
                  <c:v>2) Extracción de información explícita.</c:v>
                </c:pt>
                <c:pt idx="2">
                  <c:v>3) Extracción de información implícita.</c:v>
                </c:pt>
                <c:pt idx="3">
                  <c:v>4) Reconocimiento de funciones gramaticales y usos ortográficos.</c:v>
                </c:pt>
              </c:strCache>
            </c:strRef>
          </c:cat>
          <c:val>
            <c:numRef>
              <c:f>'3º básico A'!$F$107:$L$107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93088"/>
        <c:axId val="163430976"/>
      </c:barChart>
      <c:catAx>
        <c:axId val="1655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430976"/>
        <c:crosses val="autoZero"/>
        <c:auto val="1"/>
        <c:lblAlgn val="ctr"/>
        <c:lblOffset val="100"/>
        <c:noMultiLvlLbl val="0"/>
      </c:catAx>
      <c:valAx>
        <c:axId val="16343097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5101344271129608E-2"/>
              <c:y val="0.4349929857905692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59308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3ºA distribuidos según niveles de desempeño en Hab. "Reflexion sobre el texto"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A'!$BJ$43:$BJ$46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4182620994"/>
          <c:y val="0.32619269863994271"/>
          <c:w val="0.3725257419745609"/>
          <c:h val="0.662580959198282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3ºA distribuidos según niveles de desempeño en Hab. "Extracción de información implícita"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A'!$BN$43:$BN$46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31233595799"/>
          <c:y val="0.32619269863994271"/>
          <c:w val="0.37252563429571306"/>
          <c:h val="0.662580959198282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% Als. de 3ºA distribuidos según niveles de desempeño en Hab. "Extracción de información explícita"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A'!$BL$43:$BL$46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4250735437"/>
          <c:y val="0.32619270417284796"/>
          <c:w val="0.37252549807113033"/>
          <c:h val="0.662580927384076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3ºA distribuidos según niveles de desempeño en Hab. "Reconocimiento de funciones gramaticales y usos ortográficos"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A'!$BI$43:$BI$46</c:f>
              <c:strCache>
                <c:ptCount val="4"/>
                <c:pt idx="0">
                  <c:v>Bajo (B)                 [0 - 25%]</c:v>
                </c:pt>
                <c:pt idx="1">
                  <c:v>Medio Bajo (MB)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'3º básico A'!$BP$43:$BP$46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010915855"/>
          <c:y val="0.32619268179712835"/>
          <c:w val="0.37252576871599652"/>
          <c:h val="0.662581056044465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Lenguaje 3° básico B, año 2015</a:t>
            </a:r>
            <a:endParaRPr lang="es-ES"/>
          </a:p>
        </c:rich>
      </c:tx>
      <c:layout>
        <c:manualLayout>
          <c:xMode val="edge"/>
          <c:yMode val="edge"/>
          <c:x val="0.30893872106290898"/>
          <c:y val="4.63258685091980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758679990581188E-2"/>
          <c:y val="0.26568833338847125"/>
          <c:w val="0.75617223196734107"/>
          <c:h val="0.55134816900909678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numFmt formatCode="0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B'!$F$105:$AL$105</c:f>
              <c:numCache>
                <c:formatCode>0</c:formatCode>
                <c:ptCount val="17"/>
                <c:pt idx="0">
                  <c:v>40.74074074074074</c:v>
                </c:pt>
                <c:pt idx="1">
                  <c:v>77.777777777777771</c:v>
                </c:pt>
                <c:pt idx="2">
                  <c:v>57.407407407407405</c:v>
                </c:pt>
                <c:pt idx="3">
                  <c:v>55.555555555555557</c:v>
                </c:pt>
                <c:pt idx="4">
                  <c:v>64.81481481481481</c:v>
                </c:pt>
                <c:pt idx="5">
                  <c:v>62.962962962962962</c:v>
                </c:pt>
                <c:pt idx="6">
                  <c:v>29.62962962962963</c:v>
                </c:pt>
                <c:pt idx="7">
                  <c:v>51.851851851851855</c:v>
                </c:pt>
                <c:pt idx="8">
                  <c:v>18.518518518518519</c:v>
                </c:pt>
                <c:pt idx="9">
                  <c:v>35.185185185185183</c:v>
                </c:pt>
                <c:pt idx="10">
                  <c:v>40.74074074074074</c:v>
                </c:pt>
                <c:pt idx="11">
                  <c:v>66.666666666666671</c:v>
                </c:pt>
                <c:pt idx="12">
                  <c:v>48.148148148148145</c:v>
                </c:pt>
                <c:pt idx="13">
                  <c:v>37.037037037037038</c:v>
                </c:pt>
                <c:pt idx="14">
                  <c:v>22.222222222222221</c:v>
                </c:pt>
                <c:pt idx="15">
                  <c:v>29.62962962962963</c:v>
                </c:pt>
                <c:pt idx="16">
                  <c:v>30.864197530864196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62528"/>
        <c:axId val="194331200"/>
      </c:barChart>
      <c:catAx>
        <c:axId val="19426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39707194395377382"/>
              <c:y val="0.91016630716260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3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3312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2742133469057813E-2"/>
              <c:y val="0.435789535216783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26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97122507975476"/>
          <c:y val="0.52413914853070986"/>
          <c:w val="0.13801649318550013"/>
          <c:h val="5.057468039212242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1.xml"/><Relationship Id="rId7" Type="http://schemas.openxmlformats.org/officeDocument/2006/relationships/chart" Target="../charts/chart14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image" Target="../media/image1.jpeg"/><Relationship Id="rId4" Type="http://schemas.openxmlformats.org/officeDocument/2006/relationships/image" Target="../media/image3.jpeg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9.xml"/><Relationship Id="rId7" Type="http://schemas.openxmlformats.org/officeDocument/2006/relationships/chart" Target="../charts/chart22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10" Type="http://schemas.openxmlformats.org/officeDocument/2006/relationships/image" Target="../media/image1.jpeg"/><Relationship Id="rId4" Type="http://schemas.openxmlformats.org/officeDocument/2006/relationships/image" Target="../media/image3.jpeg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161925</xdr:colOff>
      <xdr:row>52</xdr:row>
      <xdr:rowOff>342900</xdr:rowOff>
    </xdr:from>
    <xdr:to>
      <xdr:col>90</xdr:col>
      <xdr:colOff>552450</xdr:colOff>
      <xdr:row>77</xdr:row>
      <xdr:rowOff>95250</xdr:rowOff>
    </xdr:to>
    <xdr:graphicFrame macro="">
      <xdr:nvGraphicFramePr>
        <xdr:cNvPr id="807785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77</xdr:col>
      <xdr:colOff>190500</xdr:colOff>
      <xdr:row>13</xdr:row>
      <xdr:rowOff>38100</xdr:rowOff>
    </xdr:from>
    <xdr:to>
      <xdr:col>90</xdr:col>
      <xdr:colOff>600075</xdr:colOff>
      <xdr:row>35</xdr:row>
      <xdr:rowOff>47625</xdr:rowOff>
    </xdr:to>
    <xdr:graphicFrame macro="">
      <xdr:nvGraphicFramePr>
        <xdr:cNvPr id="807785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69</xdr:col>
      <xdr:colOff>142875</xdr:colOff>
      <xdr:row>47</xdr:row>
      <xdr:rowOff>152400</xdr:rowOff>
    </xdr:from>
    <xdr:to>
      <xdr:col>76</xdr:col>
      <xdr:colOff>0</xdr:colOff>
      <xdr:row>65</xdr:row>
      <xdr:rowOff>104775</xdr:rowOff>
    </xdr:to>
    <xdr:graphicFrame macro="">
      <xdr:nvGraphicFramePr>
        <xdr:cNvPr id="8077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77</xdr:col>
      <xdr:colOff>161925</xdr:colOff>
      <xdr:row>80</xdr:row>
      <xdr:rowOff>57150</xdr:rowOff>
    </xdr:from>
    <xdr:to>
      <xdr:col>90</xdr:col>
      <xdr:colOff>552450</xdr:colOff>
      <xdr:row>107</xdr:row>
      <xdr:rowOff>104775</xdr:rowOff>
    </xdr:to>
    <xdr:graphicFrame macro="">
      <xdr:nvGraphicFramePr>
        <xdr:cNvPr id="807786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60</xdr:col>
      <xdr:colOff>1876425</xdr:colOff>
      <xdr:row>5</xdr:row>
      <xdr:rowOff>95250</xdr:rowOff>
    </xdr:from>
    <xdr:to>
      <xdr:col>66</xdr:col>
      <xdr:colOff>133350</xdr:colOff>
      <xdr:row>21</xdr:row>
      <xdr:rowOff>47625</xdr:rowOff>
    </xdr:to>
    <xdr:graphicFrame macro="">
      <xdr:nvGraphicFramePr>
        <xdr:cNvPr id="807786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67</xdr:col>
      <xdr:colOff>142875</xdr:colOff>
      <xdr:row>5</xdr:row>
      <xdr:rowOff>104775</xdr:rowOff>
    </xdr:from>
    <xdr:to>
      <xdr:col>71</xdr:col>
      <xdr:colOff>581025</xdr:colOff>
      <xdr:row>21</xdr:row>
      <xdr:rowOff>57150</xdr:rowOff>
    </xdr:to>
    <xdr:graphicFrame macro="">
      <xdr:nvGraphicFramePr>
        <xdr:cNvPr id="807786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1885950</xdr:colOff>
      <xdr:row>22</xdr:row>
      <xdr:rowOff>266700</xdr:rowOff>
    </xdr:from>
    <xdr:to>
      <xdr:col>66</xdr:col>
      <xdr:colOff>123825</xdr:colOff>
      <xdr:row>35</xdr:row>
      <xdr:rowOff>47625</xdr:rowOff>
    </xdr:to>
    <xdr:graphicFrame macro="">
      <xdr:nvGraphicFramePr>
        <xdr:cNvPr id="807786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67</xdr:col>
      <xdr:colOff>142875</xdr:colOff>
      <xdr:row>22</xdr:row>
      <xdr:rowOff>285750</xdr:rowOff>
    </xdr:from>
    <xdr:to>
      <xdr:col>71</xdr:col>
      <xdr:colOff>600075</xdr:colOff>
      <xdr:row>35</xdr:row>
      <xdr:rowOff>28575</xdr:rowOff>
    </xdr:to>
    <xdr:graphicFrame macro="">
      <xdr:nvGraphicFramePr>
        <xdr:cNvPr id="807786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21</xdr:col>
      <xdr:colOff>57150</xdr:colOff>
      <xdr:row>0</xdr:row>
      <xdr:rowOff>95250</xdr:rowOff>
    </xdr:from>
    <xdr:to>
      <xdr:col>25</xdr:col>
      <xdr:colOff>158103</xdr:colOff>
      <xdr:row>3</xdr:row>
      <xdr:rowOff>95250</xdr:rowOff>
    </xdr:to>
    <xdr:pic>
      <xdr:nvPicPr>
        <xdr:cNvPr id="8077866" name="1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95250"/>
          <a:ext cx="762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220702</xdr:colOff>
      <xdr:row>1</xdr:row>
      <xdr:rowOff>23232</xdr:rowOff>
    </xdr:from>
    <xdr:to>
      <xdr:col>2</xdr:col>
      <xdr:colOff>50077</xdr:colOff>
      <xdr:row>3</xdr:row>
      <xdr:rowOff>104543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29" y="185854"/>
          <a:ext cx="352088" cy="406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161925</xdr:colOff>
      <xdr:row>52</xdr:row>
      <xdr:rowOff>342900</xdr:rowOff>
    </xdr:from>
    <xdr:to>
      <xdr:col>90</xdr:col>
      <xdr:colOff>552450</xdr:colOff>
      <xdr:row>77</xdr:row>
      <xdr:rowOff>95250</xdr:rowOff>
    </xdr:to>
    <xdr:graphicFrame macro="">
      <xdr:nvGraphicFramePr>
        <xdr:cNvPr id="758241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77</xdr:col>
      <xdr:colOff>190500</xdr:colOff>
      <xdr:row>13</xdr:row>
      <xdr:rowOff>38100</xdr:rowOff>
    </xdr:from>
    <xdr:to>
      <xdr:col>90</xdr:col>
      <xdr:colOff>600075</xdr:colOff>
      <xdr:row>35</xdr:row>
      <xdr:rowOff>47625</xdr:rowOff>
    </xdr:to>
    <xdr:graphicFrame macro="">
      <xdr:nvGraphicFramePr>
        <xdr:cNvPr id="758241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69</xdr:col>
      <xdr:colOff>142875</xdr:colOff>
      <xdr:row>47</xdr:row>
      <xdr:rowOff>152400</xdr:rowOff>
    </xdr:from>
    <xdr:to>
      <xdr:col>76</xdr:col>
      <xdr:colOff>0</xdr:colOff>
      <xdr:row>65</xdr:row>
      <xdr:rowOff>104775</xdr:rowOff>
    </xdr:to>
    <xdr:graphicFrame macro="">
      <xdr:nvGraphicFramePr>
        <xdr:cNvPr id="758241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104775</xdr:rowOff>
    </xdr:from>
    <xdr:to>
      <xdr:col>1</xdr:col>
      <xdr:colOff>295275</xdr:colOff>
      <xdr:row>3</xdr:row>
      <xdr:rowOff>9525</xdr:rowOff>
    </xdr:to>
    <xdr:pic>
      <xdr:nvPicPr>
        <xdr:cNvPr id="7582417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295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77</xdr:col>
      <xdr:colOff>161925</xdr:colOff>
      <xdr:row>80</xdr:row>
      <xdr:rowOff>57150</xdr:rowOff>
    </xdr:from>
    <xdr:to>
      <xdr:col>90</xdr:col>
      <xdr:colOff>552450</xdr:colOff>
      <xdr:row>107</xdr:row>
      <xdr:rowOff>104775</xdr:rowOff>
    </xdr:to>
    <xdr:graphicFrame macro="">
      <xdr:nvGraphicFramePr>
        <xdr:cNvPr id="758241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60</xdr:col>
      <xdr:colOff>1876425</xdr:colOff>
      <xdr:row>5</xdr:row>
      <xdr:rowOff>95250</xdr:rowOff>
    </xdr:from>
    <xdr:to>
      <xdr:col>66</xdr:col>
      <xdr:colOff>133350</xdr:colOff>
      <xdr:row>21</xdr:row>
      <xdr:rowOff>47625</xdr:rowOff>
    </xdr:to>
    <xdr:graphicFrame macro="">
      <xdr:nvGraphicFramePr>
        <xdr:cNvPr id="758241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67</xdr:col>
      <xdr:colOff>142875</xdr:colOff>
      <xdr:row>5</xdr:row>
      <xdr:rowOff>104775</xdr:rowOff>
    </xdr:from>
    <xdr:to>
      <xdr:col>71</xdr:col>
      <xdr:colOff>581025</xdr:colOff>
      <xdr:row>21</xdr:row>
      <xdr:rowOff>57150</xdr:rowOff>
    </xdr:to>
    <xdr:graphicFrame macro="">
      <xdr:nvGraphicFramePr>
        <xdr:cNvPr id="758242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1885950</xdr:colOff>
      <xdr:row>22</xdr:row>
      <xdr:rowOff>266700</xdr:rowOff>
    </xdr:from>
    <xdr:to>
      <xdr:col>66</xdr:col>
      <xdr:colOff>123825</xdr:colOff>
      <xdr:row>35</xdr:row>
      <xdr:rowOff>47625</xdr:rowOff>
    </xdr:to>
    <xdr:graphicFrame macro="">
      <xdr:nvGraphicFramePr>
        <xdr:cNvPr id="758242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142875</xdr:colOff>
      <xdr:row>22</xdr:row>
      <xdr:rowOff>285750</xdr:rowOff>
    </xdr:from>
    <xdr:to>
      <xdr:col>71</xdr:col>
      <xdr:colOff>600075</xdr:colOff>
      <xdr:row>35</xdr:row>
      <xdr:rowOff>28575</xdr:rowOff>
    </xdr:to>
    <xdr:graphicFrame macro="">
      <xdr:nvGraphicFramePr>
        <xdr:cNvPr id="758242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21</xdr:col>
      <xdr:colOff>57150</xdr:colOff>
      <xdr:row>0</xdr:row>
      <xdr:rowOff>95250</xdr:rowOff>
    </xdr:from>
    <xdr:to>
      <xdr:col>25</xdr:col>
      <xdr:colOff>152400</xdr:colOff>
      <xdr:row>3</xdr:row>
      <xdr:rowOff>95250</xdr:rowOff>
    </xdr:to>
    <xdr:pic>
      <xdr:nvPicPr>
        <xdr:cNvPr id="7582423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95250"/>
          <a:ext cx="762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161925</xdr:colOff>
      <xdr:row>52</xdr:row>
      <xdr:rowOff>342900</xdr:rowOff>
    </xdr:from>
    <xdr:to>
      <xdr:col>90</xdr:col>
      <xdr:colOff>552450</xdr:colOff>
      <xdr:row>77</xdr:row>
      <xdr:rowOff>95250</xdr:rowOff>
    </xdr:to>
    <xdr:graphicFrame macro="">
      <xdr:nvGraphicFramePr>
        <xdr:cNvPr id="758343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77</xdr:col>
      <xdr:colOff>190500</xdr:colOff>
      <xdr:row>13</xdr:row>
      <xdr:rowOff>38100</xdr:rowOff>
    </xdr:from>
    <xdr:to>
      <xdr:col>90</xdr:col>
      <xdr:colOff>600075</xdr:colOff>
      <xdr:row>35</xdr:row>
      <xdr:rowOff>47625</xdr:rowOff>
    </xdr:to>
    <xdr:graphicFrame macro="">
      <xdr:nvGraphicFramePr>
        <xdr:cNvPr id="758343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69</xdr:col>
      <xdr:colOff>142875</xdr:colOff>
      <xdr:row>47</xdr:row>
      <xdr:rowOff>152400</xdr:rowOff>
    </xdr:from>
    <xdr:to>
      <xdr:col>76</xdr:col>
      <xdr:colOff>0</xdr:colOff>
      <xdr:row>65</xdr:row>
      <xdr:rowOff>104775</xdr:rowOff>
    </xdr:to>
    <xdr:graphicFrame macro="">
      <xdr:nvGraphicFramePr>
        <xdr:cNvPr id="758343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104775</xdr:rowOff>
    </xdr:from>
    <xdr:to>
      <xdr:col>1</xdr:col>
      <xdr:colOff>295275</xdr:colOff>
      <xdr:row>3</xdr:row>
      <xdr:rowOff>9525</xdr:rowOff>
    </xdr:to>
    <xdr:pic>
      <xdr:nvPicPr>
        <xdr:cNvPr id="7583440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295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77</xdr:col>
      <xdr:colOff>161925</xdr:colOff>
      <xdr:row>80</xdr:row>
      <xdr:rowOff>57150</xdr:rowOff>
    </xdr:from>
    <xdr:to>
      <xdr:col>90</xdr:col>
      <xdr:colOff>552450</xdr:colOff>
      <xdr:row>107</xdr:row>
      <xdr:rowOff>104775</xdr:rowOff>
    </xdr:to>
    <xdr:graphicFrame macro="">
      <xdr:nvGraphicFramePr>
        <xdr:cNvPr id="758344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60</xdr:col>
      <xdr:colOff>1876425</xdr:colOff>
      <xdr:row>5</xdr:row>
      <xdr:rowOff>95250</xdr:rowOff>
    </xdr:from>
    <xdr:to>
      <xdr:col>66</xdr:col>
      <xdr:colOff>133350</xdr:colOff>
      <xdr:row>21</xdr:row>
      <xdr:rowOff>47625</xdr:rowOff>
    </xdr:to>
    <xdr:graphicFrame macro="">
      <xdr:nvGraphicFramePr>
        <xdr:cNvPr id="758344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67</xdr:col>
      <xdr:colOff>142875</xdr:colOff>
      <xdr:row>5</xdr:row>
      <xdr:rowOff>104775</xdr:rowOff>
    </xdr:from>
    <xdr:to>
      <xdr:col>71</xdr:col>
      <xdr:colOff>581025</xdr:colOff>
      <xdr:row>21</xdr:row>
      <xdr:rowOff>57150</xdr:rowOff>
    </xdr:to>
    <xdr:graphicFrame macro="">
      <xdr:nvGraphicFramePr>
        <xdr:cNvPr id="758344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1885950</xdr:colOff>
      <xdr:row>22</xdr:row>
      <xdr:rowOff>266700</xdr:rowOff>
    </xdr:from>
    <xdr:to>
      <xdr:col>66</xdr:col>
      <xdr:colOff>123825</xdr:colOff>
      <xdr:row>35</xdr:row>
      <xdr:rowOff>47625</xdr:rowOff>
    </xdr:to>
    <xdr:graphicFrame macro="">
      <xdr:nvGraphicFramePr>
        <xdr:cNvPr id="758344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142875</xdr:colOff>
      <xdr:row>22</xdr:row>
      <xdr:rowOff>285750</xdr:rowOff>
    </xdr:from>
    <xdr:to>
      <xdr:col>71</xdr:col>
      <xdr:colOff>600075</xdr:colOff>
      <xdr:row>35</xdr:row>
      <xdr:rowOff>28575</xdr:rowOff>
    </xdr:to>
    <xdr:graphicFrame macro="">
      <xdr:nvGraphicFramePr>
        <xdr:cNvPr id="758344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21</xdr:col>
      <xdr:colOff>57150</xdr:colOff>
      <xdr:row>0</xdr:row>
      <xdr:rowOff>95250</xdr:rowOff>
    </xdr:from>
    <xdr:to>
      <xdr:col>25</xdr:col>
      <xdr:colOff>152400</xdr:colOff>
      <xdr:row>3</xdr:row>
      <xdr:rowOff>95250</xdr:rowOff>
    </xdr:to>
    <xdr:pic>
      <xdr:nvPicPr>
        <xdr:cNvPr id="7583446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95250"/>
          <a:ext cx="762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34</xdr:row>
      <xdr:rowOff>314325</xdr:rowOff>
    </xdr:from>
    <xdr:to>
      <xdr:col>27</xdr:col>
      <xdr:colOff>1981200</xdr:colOff>
      <xdr:row>43</xdr:row>
      <xdr:rowOff>352425</xdr:rowOff>
    </xdr:to>
    <xdr:graphicFrame macro="">
      <xdr:nvGraphicFramePr>
        <xdr:cNvPr id="771641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333375</xdr:colOff>
      <xdr:row>18</xdr:row>
      <xdr:rowOff>114300</xdr:rowOff>
    </xdr:from>
    <xdr:to>
      <xdr:col>28</xdr:col>
      <xdr:colOff>19050</xdr:colOff>
      <xdr:row>34</xdr:row>
      <xdr:rowOff>0</xdr:rowOff>
    </xdr:to>
    <xdr:graphicFrame macro="">
      <xdr:nvGraphicFramePr>
        <xdr:cNvPr id="771641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44</xdr:row>
      <xdr:rowOff>219075</xdr:rowOff>
    </xdr:from>
    <xdr:to>
      <xdr:col>28</xdr:col>
      <xdr:colOff>0</xdr:colOff>
      <xdr:row>69</xdr:row>
      <xdr:rowOff>114300</xdr:rowOff>
    </xdr:to>
    <xdr:graphicFrame macro="">
      <xdr:nvGraphicFramePr>
        <xdr:cNvPr id="771641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CO113"/>
  <sheetViews>
    <sheetView showGridLines="0" tabSelected="1" topLeftCell="A46" zoomScale="70" zoomScaleNormal="70" zoomScaleSheetLayoutView="78" workbookViewId="0">
      <selection activeCell="F54" sqref="F54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" customWidth="1"/>
    <col min="41" max="41" width="5.28515625" hidden="1" customWidth="1"/>
    <col min="42" max="42" width="5" customWidth="1"/>
    <col min="43" max="43" width="5.28515625" hidden="1" customWidth="1"/>
    <col min="44" max="44" width="5" customWidth="1"/>
    <col min="45" max="45" width="5.28515625" hidden="1" customWidth="1"/>
    <col min="46" max="46" width="5" customWidth="1"/>
    <col min="47" max="47" width="5.28515625" hidden="1" customWidth="1"/>
    <col min="48" max="48" width="5" customWidth="1"/>
    <col min="49" max="49" width="5.28515625" hidden="1" customWidth="1"/>
    <col min="50" max="50" width="5" customWidth="1"/>
    <col min="51" max="51" width="5.28515625" hidden="1" customWidth="1"/>
    <col min="52" max="52" width="5" customWidth="1"/>
    <col min="53" max="53" width="5.28515625" hidden="1" customWidth="1"/>
    <col min="54" max="54" width="5" customWidth="1"/>
    <col min="55" max="55" width="9.42578125" customWidth="1"/>
    <col min="56" max="56" width="8" customWidth="1"/>
    <col min="57" max="57" width="10.85546875" customWidth="1"/>
    <col min="58" max="59" width="12" customWidth="1"/>
    <col min="60" max="60" width="14.28515625" customWidth="1"/>
    <col min="61" max="61" width="25.42578125" style="49" customWidth="1"/>
    <col min="62" max="69" width="8.140625" style="49" customWidth="1"/>
    <col min="70" max="70" width="8.28515625" style="49" customWidth="1"/>
    <col min="71" max="71" width="11.7109375" style="49" bestFit="1" customWidth="1"/>
    <col min="72" max="73" width="12.42578125" style="49" bestFit="1" customWidth="1"/>
    <col min="74" max="74" width="0.5703125" style="49" customWidth="1"/>
    <col min="75" max="77" width="17.42578125" customWidth="1"/>
    <col min="78" max="78" width="13.42578125" customWidth="1"/>
    <col min="79" max="79" width="5.5703125" customWidth="1"/>
    <col min="86" max="86" width="5.42578125" customWidth="1"/>
    <col min="87" max="89" width="6.140625" customWidth="1"/>
  </cols>
  <sheetData>
    <row r="2" spans="1:78" ht="12.75" customHeight="1" x14ac:dyDescent="0.2">
      <c r="C2" s="369" t="s">
        <v>146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19"/>
      <c r="P2" s="19"/>
      <c r="Q2" s="19"/>
      <c r="R2" s="19"/>
      <c r="S2" s="19"/>
      <c r="T2" s="19"/>
    </row>
    <row r="3" spans="1:78" ht="12.75" customHeight="1" x14ac:dyDescent="0.2">
      <c r="C3" s="380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20"/>
      <c r="P3" s="20"/>
      <c r="Q3" s="20"/>
      <c r="R3" s="20"/>
      <c r="S3" s="20"/>
      <c r="T3" s="20"/>
    </row>
    <row r="4" spans="1:78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78" ht="12.75" customHeight="1" x14ac:dyDescent="0.2">
      <c r="C5" s="382" t="s">
        <v>193</v>
      </c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1"/>
      <c r="P5" s="1"/>
      <c r="Q5" s="1"/>
      <c r="R5" s="1"/>
      <c r="S5" s="1"/>
      <c r="T5" s="1"/>
    </row>
    <row r="6" spans="1:78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78" ht="12.75" customHeight="1" x14ac:dyDescent="0.2">
      <c r="B7" s="3"/>
      <c r="C7" s="4" t="s">
        <v>15</v>
      </c>
      <c r="D7" s="370" t="s">
        <v>114</v>
      </c>
      <c r="E7" s="370"/>
      <c r="F7" s="370"/>
      <c r="G7" s="370"/>
      <c r="H7" s="370"/>
      <c r="I7" s="28"/>
      <c r="J7" s="60"/>
      <c r="K7" s="3"/>
      <c r="L7" s="6" t="s">
        <v>18</v>
      </c>
      <c r="M7" s="6"/>
      <c r="N7" s="371" t="s">
        <v>113</v>
      </c>
      <c r="O7" s="371"/>
      <c r="P7" s="371"/>
      <c r="Q7" s="371"/>
      <c r="R7" s="371"/>
      <c r="S7" s="371"/>
      <c r="T7" s="371"/>
      <c r="U7" s="371"/>
      <c r="V7" s="149"/>
      <c r="W7" s="13"/>
      <c r="X7" s="13"/>
    </row>
    <row r="8" spans="1:78" ht="12.75" customHeight="1" x14ac:dyDescent="0.2">
      <c r="B8" s="3"/>
      <c r="C8" s="4" t="s">
        <v>1</v>
      </c>
      <c r="D8" s="372" t="s">
        <v>45</v>
      </c>
      <c r="E8" s="372"/>
      <c r="F8" s="372"/>
      <c r="G8" s="372"/>
      <c r="H8" s="372"/>
      <c r="I8" s="39"/>
      <c r="J8" s="125" t="s">
        <v>0</v>
      </c>
      <c r="K8" s="125">
        <v>0</v>
      </c>
      <c r="L8" s="30"/>
      <c r="M8" s="30"/>
      <c r="N8" s="30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</row>
    <row r="9" spans="1:78" ht="12.75" customHeight="1" x14ac:dyDescent="0.2">
      <c r="B9" s="3"/>
      <c r="C9" s="4" t="s">
        <v>5</v>
      </c>
      <c r="D9" s="351" t="s">
        <v>147</v>
      </c>
      <c r="E9" s="352"/>
      <c r="F9" s="352"/>
      <c r="G9" s="352"/>
      <c r="H9" s="353"/>
      <c r="I9" s="40"/>
      <c r="J9" s="125" t="s">
        <v>24</v>
      </c>
      <c r="K9" s="125">
        <v>1</v>
      </c>
      <c r="L9" s="34"/>
      <c r="M9" s="34"/>
      <c r="N9" s="34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</row>
    <row r="10" spans="1:78" ht="12.75" customHeight="1" x14ac:dyDescent="0.2">
      <c r="B10" s="3"/>
      <c r="C10" s="354" t="s">
        <v>10</v>
      </c>
      <c r="D10" s="355"/>
      <c r="E10" s="356"/>
      <c r="F10" s="357"/>
      <c r="G10" s="358"/>
      <c r="H10" s="359"/>
      <c r="I10" s="41"/>
      <c r="J10" s="125" t="s">
        <v>25</v>
      </c>
      <c r="K10" s="125">
        <v>2</v>
      </c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78" ht="12.75" customHeight="1" x14ac:dyDescent="0.2">
      <c r="B11" s="3"/>
      <c r="C11" s="354" t="s">
        <v>8</v>
      </c>
      <c r="D11" s="355"/>
      <c r="E11" s="356"/>
      <c r="F11" s="360">
        <f>COUNTIF(E54:E100,"=P")</f>
        <v>1</v>
      </c>
      <c r="G11" s="361"/>
      <c r="H11" s="362"/>
      <c r="I11" s="42"/>
      <c r="J11" s="125" t="s">
        <v>26</v>
      </c>
      <c r="K11" s="125">
        <v>3</v>
      </c>
      <c r="L11" s="34"/>
      <c r="M11" s="34"/>
      <c r="N11" s="34"/>
      <c r="O11" s="34"/>
      <c r="P11" s="146"/>
      <c r="Q11" s="146"/>
      <c r="R11" s="146"/>
      <c r="S11" s="14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</row>
    <row r="12" spans="1:78" ht="12.75" customHeight="1" x14ac:dyDescent="0.2">
      <c r="B12" s="3"/>
      <c r="C12" s="354" t="s">
        <v>13</v>
      </c>
      <c r="D12" s="355"/>
      <c r="E12" s="356"/>
      <c r="F12" s="360">
        <f>COUNTIF(E54:E100,"=A")</f>
        <v>0</v>
      </c>
      <c r="G12" s="361"/>
      <c r="H12" s="362"/>
      <c r="I12" s="42"/>
      <c r="J12" s="46"/>
      <c r="K12" s="29"/>
      <c r="L12" s="34"/>
      <c r="M12" s="61"/>
      <c r="N12" s="61"/>
      <c r="O12" s="6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147"/>
      <c r="BD12" s="147"/>
      <c r="BE12" s="147"/>
      <c r="BF12" s="147"/>
      <c r="BG12" s="147"/>
      <c r="BH12" s="147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</row>
    <row r="13" spans="1:78" ht="12.75" customHeight="1" x14ac:dyDescent="0.2">
      <c r="C13" s="8"/>
      <c r="D13" s="8"/>
      <c r="E13" s="16"/>
      <c r="F13" s="8"/>
      <c r="G13" s="24"/>
      <c r="H13" s="8"/>
      <c r="I13" s="13"/>
      <c r="L13" s="34"/>
      <c r="M13" s="36"/>
      <c r="N13" s="36"/>
      <c r="O13" s="36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147"/>
      <c r="BD13" s="147"/>
      <c r="BE13" s="147"/>
      <c r="BF13" s="147"/>
      <c r="BG13" s="147"/>
      <c r="BH13" s="147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Z13" s="21"/>
    </row>
    <row r="14" spans="1:78" ht="12.75" customHeight="1" x14ac:dyDescent="0.2">
      <c r="M14" s="36"/>
      <c r="N14" s="36"/>
      <c r="O14" s="36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53"/>
      <c r="BD14" s="53"/>
      <c r="BE14" s="53"/>
      <c r="BF14" s="53"/>
      <c r="BG14" s="53"/>
      <c r="BH14" s="53"/>
      <c r="BZ14" s="43" t="s">
        <v>0</v>
      </c>
    </row>
    <row r="15" spans="1:78" ht="12.75" customHeight="1" thickBot="1" x14ac:dyDescent="0.25">
      <c r="B15" s="13"/>
      <c r="C15" s="13"/>
      <c r="D15" s="13" t="s">
        <v>39</v>
      </c>
      <c r="BC15" s="38"/>
      <c r="BZ15" s="43" t="s">
        <v>4</v>
      </c>
    </row>
    <row r="16" spans="1:78" ht="12.75" customHeight="1" thickBot="1" x14ac:dyDescent="0.25">
      <c r="A16" s="13"/>
      <c r="B16" s="296" t="s">
        <v>48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8"/>
      <c r="BC16" s="38"/>
      <c r="BZ16" s="33"/>
    </row>
    <row r="17" spans="1:73" ht="12.75" customHeight="1" x14ac:dyDescent="0.2">
      <c r="A17" s="13"/>
      <c r="B17" s="114" t="s">
        <v>2</v>
      </c>
      <c r="C17" s="116" t="s">
        <v>27</v>
      </c>
      <c r="D17" s="373" t="s">
        <v>12</v>
      </c>
      <c r="E17" s="374"/>
      <c r="F17" s="374"/>
      <c r="G17" s="374"/>
      <c r="H17" s="374"/>
      <c r="I17" s="374"/>
      <c r="J17" s="374"/>
      <c r="K17" s="374"/>
      <c r="L17" s="374"/>
      <c r="M17" s="374"/>
      <c r="N17" s="375"/>
      <c r="O17" s="150"/>
      <c r="P17" s="376" t="s">
        <v>40</v>
      </c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120"/>
      <c r="BD17" s="57"/>
      <c r="BR17" s="51"/>
      <c r="BS17" s="51"/>
      <c r="BT17" s="51"/>
      <c r="BU17" s="51"/>
    </row>
    <row r="18" spans="1:73" ht="14.25" customHeight="1" x14ac:dyDescent="0.2">
      <c r="A18" s="13"/>
      <c r="B18" s="115">
        <v>1</v>
      </c>
      <c r="C18" s="117">
        <v>1</v>
      </c>
      <c r="D18" s="303" t="s">
        <v>50</v>
      </c>
      <c r="E18" s="304"/>
      <c r="F18" s="304"/>
      <c r="G18" s="304"/>
      <c r="H18" s="304"/>
      <c r="I18" s="304"/>
      <c r="J18" s="304"/>
      <c r="K18" s="304"/>
      <c r="L18" s="304"/>
      <c r="M18" s="304"/>
      <c r="N18" s="305"/>
      <c r="O18" s="145"/>
      <c r="P18" s="378" t="s">
        <v>46</v>
      </c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121"/>
      <c r="BD18" s="56"/>
      <c r="BR18" s="51"/>
      <c r="BS18" s="51"/>
      <c r="BT18" s="51"/>
      <c r="BU18" s="51"/>
    </row>
    <row r="19" spans="1:73" ht="14.25" customHeight="1" x14ac:dyDescent="0.2">
      <c r="A19" s="13"/>
      <c r="B19" s="115">
        <f>B18+1</f>
        <v>2</v>
      </c>
      <c r="C19" s="117">
        <v>1</v>
      </c>
      <c r="D19" s="333" t="s">
        <v>52</v>
      </c>
      <c r="E19" s="334"/>
      <c r="F19" s="334"/>
      <c r="G19" s="334"/>
      <c r="H19" s="334"/>
      <c r="I19" s="334"/>
      <c r="J19" s="334"/>
      <c r="K19" s="334"/>
      <c r="L19" s="334"/>
      <c r="M19" s="334"/>
      <c r="N19" s="335"/>
      <c r="O19" s="145"/>
      <c r="P19" s="314" t="s">
        <v>76</v>
      </c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120"/>
      <c r="BD19" s="57"/>
      <c r="BR19" s="51"/>
      <c r="BS19" s="51"/>
      <c r="BT19" s="51"/>
      <c r="BU19" s="51"/>
    </row>
    <row r="20" spans="1:73" ht="14.25" customHeight="1" x14ac:dyDescent="0.2">
      <c r="A20" s="13"/>
      <c r="B20" s="115">
        <f t="shared" ref="B20:B42" si="0">B19+1</f>
        <v>3</v>
      </c>
      <c r="C20" s="117">
        <v>1</v>
      </c>
      <c r="D20" s="340" t="s">
        <v>53</v>
      </c>
      <c r="E20" s="341"/>
      <c r="F20" s="341"/>
      <c r="G20" s="341"/>
      <c r="H20" s="341"/>
      <c r="I20" s="341"/>
      <c r="J20" s="341"/>
      <c r="K20" s="341"/>
      <c r="L20" s="341"/>
      <c r="M20" s="341"/>
      <c r="N20" s="342"/>
      <c r="O20" s="145"/>
      <c r="P20" s="316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122"/>
      <c r="BD20" s="58"/>
      <c r="BR20" s="51"/>
      <c r="BS20" s="51"/>
      <c r="BT20" s="51"/>
      <c r="BU20" s="51"/>
    </row>
    <row r="21" spans="1:73" ht="14.25" customHeight="1" x14ac:dyDescent="0.2">
      <c r="A21" s="13"/>
      <c r="B21" s="115">
        <f t="shared" si="0"/>
        <v>4</v>
      </c>
      <c r="C21" s="117">
        <v>1</v>
      </c>
      <c r="D21" s="343"/>
      <c r="E21" s="344"/>
      <c r="F21" s="344"/>
      <c r="G21" s="344"/>
      <c r="H21" s="344"/>
      <c r="I21" s="344"/>
      <c r="J21" s="344"/>
      <c r="K21" s="344"/>
      <c r="L21" s="344"/>
      <c r="M21" s="344"/>
      <c r="N21" s="345"/>
      <c r="O21" s="145"/>
      <c r="P21" s="318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123"/>
      <c r="BD21" s="59"/>
      <c r="BR21" s="51"/>
      <c r="BS21" s="51"/>
      <c r="BT21" s="51"/>
      <c r="BU21" s="51"/>
    </row>
    <row r="22" spans="1:73" ht="14.25" customHeight="1" x14ac:dyDescent="0.2">
      <c r="A22" s="13"/>
      <c r="B22" s="115">
        <f t="shared" si="0"/>
        <v>5</v>
      </c>
      <c r="C22" s="117">
        <v>1</v>
      </c>
      <c r="D22" s="346" t="s">
        <v>54</v>
      </c>
      <c r="E22" s="347"/>
      <c r="F22" s="347"/>
      <c r="G22" s="347"/>
      <c r="H22" s="347"/>
      <c r="I22" s="347"/>
      <c r="J22" s="347"/>
      <c r="K22" s="347"/>
      <c r="L22" s="347"/>
      <c r="M22" s="347"/>
      <c r="N22" s="348"/>
      <c r="O22" s="145"/>
      <c r="P22" s="320" t="s">
        <v>75</v>
      </c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120"/>
      <c r="BD22" s="57"/>
      <c r="BR22" s="51"/>
      <c r="BS22" s="51"/>
      <c r="BT22" s="51"/>
      <c r="BU22" s="51"/>
    </row>
    <row r="23" spans="1:73" ht="27.75" customHeight="1" x14ac:dyDescent="0.2">
      <c r="A23" s="13"/>
      <c r="B23" s="115">
        <f t="shared" si="0"/>
        <v>6</v>
      </c>
      <c r="C23" s="117">
        <v>1</v>
      </c>
      <c r="D23" s="385" t="s">
        <v>55</v>
      </c>
      <c r="E23" s="386"/>
      <c r="F23" s="386"/>
      <c r="G23" s="386"/>
      <c r="H23" s="386"/>
      <c r="I23" s="386"/>
      <c r="J23" s="386"/>
      <c r="K23" s="386"/>
      <c r="L23" s="386"/>
      <c r="M23" s="386"/>
      <c r="N23" s="387"/>
      <c r="O23" s="145"/>
      <c r="P23" s="322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122"/>
      <c r="BD23" s="58"/>
      <c r="BR23" s="51"/>
      <c r="BS23" s="51"/>
      <c r="BT23" s="51"/>
      <c r="BU23" s="51"/>
    </row>
    <row r="24" spans="1:73" ht="26.25" customHeight="1" x14ac:dyDescent="0.2">
      <c r="A24" s="13"/>
      <c r="B24" s="115">
        <f t="shared" si="0"/>
        <v>7</v>
      </c>
      <c r="C24" s="117">
        <v>1</v>
      </c>
      <c r="D24" s="299" t="s">
        <v>56</v>
      </c>
      <c r="E24" s="300"/>
      <c r="F24" s="300"/>
      <c r="G24" s="300"/>
      <c r="H24" s="300"/>
      <c r="I24" s="300"/>
      <c r="J24" s="300"/>
      <c r="K24" s="300"/>
      <c r="L24" s="300"/>
      <c r="M24" s="300"/>
      <c r="N24" s="301"/>
      <c r="O24" s="145"/>
      <c r="P24" s="324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122"/>
      <c r="BD24" s="58"/>
      <c r="BR24" s="51"/>
      <c r="BS24" s="51"/>
      <c r="BT24" s="51"/>
      <c r="BU24" s="51"/>
    </row>
    <row r="25" spans="1:73" ht="14.25" customHeight="1" x14ac:dyDescent="0.2">
      <c r="A25" s="13"/>
      <c r="B25" s="115">
        <f t="shared" si="0"/>
        <v>8</v>
      </c>
      <c r="C25" s="117">
        <v>1</v>
      </c>
      <c r="D25" s="299" t="s">
        <v>57</v>
      </c>
      <c r="E25" s="300"/>
      <c r="F25" s="300"/>
      <c r="G25" s="300"/>
      <c r="H25" s="300"/>
      <c r="I25" s="300"/>
      <c r="J25" s="300"/>
      <c r="K25" s="300"/>
      <c r="L25" s="300"/>
      <c r="M25" s="300"/>
      <c r="N25" s="301"/>
      <c r="O25" s="145"/>
      <c r="P25" s="314" t="s">
        <v>76</v>
      </c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122"/>
      <c r="BD25" s="58"/>
      <c r="BR25" s="51"/>
      <c r="BS25" s="51"/>
      <c r="BT25" s="51"/>
      <c r="BU25" s="51"/>
    </row>
    <row r="26" spans="1:73" ht="14.25" customHeight="1" x14ac:dyDescent="0.2">
      <c r="A26" s="13"/>
      <c r="B26" s="115">
        <f t="shared" si="0"/>
        <v>9</v>
      </c>
      <c r="C26" s="117">
        <v>1</v>
      </c>
      <c r="D26" s="299" t="s">
        <v>58</v>
      </c>
      <c r="E26" s="300"/>
      <c r="F26" s="300"/>
      <c r="G26" s="300"/>
      <c r="H26" s="300"/>
      <c r="I26" s="300"/>
      <c r="J26" s="300"/>
      <c r="K26" s="300"/>
      <c r="L26" s="300"/>
      <c r="M26" s="300"/>
      <c r="N26" s="301"/>
      <c r="O26" s="145"/>
      <c r="P26" s="318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122"/>
      <c r="BD26" s="58"/>
      <c r="BR26" s="51"/>
      <c r="BS26" s="51"/>
      <c r="BT26" s="51"/>
      <c r="BU26" s="51"/>
    </row>
    <row r="27" spans="1:73" ht="27.75" customHeight="1" x14ac:dyDescent="0.2">
      <c r="A27" s="13"/>
      <c r="B27" s="115">
        <f t="shared" si="0"/>
        <v>10</v>
      </c>
      <c r="C27" s="117">
        <v>1</v>
      </c>
      <c r="D27" s="385" t="s">
        <v>59</v>
      </c>
      <c r="E27" s="386"/>
      <c r="F27" s="386"/>
      <c r="G27" s="386"/>
      <c r="H27" s="386"/>
      <c r="I27" s="386"/>
      <c r="J27" s="386"/>
      <c r="K27" s="386"/>
      <c r="L27" s="386"/>
      <c r="M27" s="386"/>
      <c r="N27" s="387"/>
      <c r="O27" s="145"/>
      <c r="P27" s="326" t="s">
        <v>75</v>
      </c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122"/>
      <c r="BD27" s="58"/>
      <c r="BR27" s="51"/>
      <c r="BS27" s="51"/>
      <c r="BT27" s="51"/>
      <c r="BU27" s="51"/>
    </row>
    <row r="28" spans="1:73" ht="14.25" customHeight="1" x14ac:dyDescent="0.2">
      <c r="A28" s="13"/>
      <c r="B28" s="115">
        <f t="shared" si="0"/>
        <v>11</v>
      </c>
      <c r="C28" s="117">
        <v>1</v>
      </c>
      <c r="D28" s="330" t="s">
        <v>60</v>
      </c>
      <c r="E28" s="331"/>
      <c r="F28" s="331"/>
      <c r="G28" s="331"/>
      <c r="H28" s="331"/>
      <c r="I28" s="331"/>
      <c r="J28" s="331"/>
      <c r="K28" s="331"/>
      <c r="L28" s="331"/>
      <c r="M28" s="331"/>
      <c r="N28" s="332"/>
      <c r="O28" s="145"/>
      <c r="P28" s="328" t="s">
        <v>76</v>
      </c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122"/>
      <c r="BD28" s="58"/>
      <c r="BR28" s="51"/>
      <c r="BS28" s="51"/>
      <c r="BT28" s="51"/>
      <c r="BU28" s="51"/>
    </row>
    <row r="29" spans="1:73" ht="14.25" customHeight="1" x14ac:dyDescent="0.2">
      <c r="A29" s="13"/>
      <c r="B29" s="115">
        <f t="shared" si="0"/>
        <v>12</v>
      </c>
      <c r="C29" s="117">
        <v>1</v>
      </c>
      <c r="D29" s="303" t="s">
        <v>51</v>
      </c>
      <c r="E29" s="304"/>
      <c r="F29" s="304"/>
      <c r="G29" s="304"/>
      <c r="H29" s="304"/>
      <c r="I29" s="304"/>
      <c r="J29" s="304"/>
      <c r="K29" s="304"/>
      <c r="L29" s="304"/>
      <c r="M29" s="304"/>
      <c r="N29" s="305"/>
      <c r="O29" s="145"/>
      <c r="P29" s="396" t="s">
        <v>46</v>
      </c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122"/>
      <c r="BD29" s="58"/>
      <c r="BR29" s="51"/>
      <c r="BS29" s="51"/>
      <c r="BT29" s="51"/>
      <c r="BU29" s="51"/>
    </row>
    <row r="30" spans="1:73" ht="14.25" customHeight="1" x14ac:dyDescent="0.2">
      <c r="A30" s="13"/>
      <c r="B30" s="115">
        <f t="shared" si="0"/>
        <v>13</v>
      </c>
      <c r="C30" s="117">
        <v>1</v>
      </c>
      <c r="D30" s="306" t="s">
        <v>61</v>
      </c>
      <c r="E30" s="307"/>
      <c r="F30" s="307"/>
      <c r="G30" s="307"/>
      <c r="H30" s="307"/>
      <c r="I30" s="307"/>
      <c r="J30" s="307"/>
      <c r="K30" s="307"/>
      <c r="L30" s="307"/>
      <c r="M30" s="307"/>
      <c r="N30" s="308"/>
      <c r="O30" s="145"/>
      <c r="P30" s="394" t="s">
        <v>75</v>
      </c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122"/>
      <c r="BD30" s="58"/>
      <c r="BR30" s="51"/>
      <c r="BS30" s="51"/>
      <c r="BT30" s="51"/>
      <c r="BU30" s="51"/>
    </row>
    <row r="31" spans="1:73" ht="14.25" customHeight="1" x14ac:dyDescent="0.2">
      <c r="A31" s="13"/>
      <c r="B31" s="115">
        <f t="shared" si="0"/>
        <v>14</v>
      </c>
      <c r="C31" s="117">
        <v>1</v>
      </c>
      <c r="D31" s="299" t="s">
        <v>62</v>
      </c>
      <c r="E31" s="300"/>
      <c r="F31" s="300"/>
      <c r="G31" s="300"/>
      <c r="H31" s="300"/>
      <c r="I31" s="300"/>
      <c r="J31" s="300"/>
      <c r="K31" s="300"/>
      <c r="L31" s="300"/>
      <c r="M31" s="300"/>
      <c r="N31" s="301"/>
      <c r="O31" s="145"/>
      <c r="P31" s="328" t="s">
        <v>76</v>
      </c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122"/>
      <c r="BD31" s="58"/>
      <c r="BR31" s="51"/>
      <c r="BS31" s="51"/>
      <c r="BT31" s="51"/>
      <c r="BU31" s="51"/>
    </row>
    <row r="32" spans="1:73" ht="14.25" customHeight="1" x14ac:dyDescent="0.2">
      <c r="A32" s="13"/>
      <c r="B32" s="115">
        <f t="shared" si="0"/>
        <v>15</v>
      </c>
      <c r="C32" s="117">
        <v>1</v>
      </c>
      <c r="D32" s="299" t="s">
        <v>63</v>
      </c>
      <c r="E32" s="300"/>
      <c r="F32" s="300"/>
      <c r="G32" s="300"/>
      <c r="H32" s="300"/>
      <c r="I32" s="300"/>
      <c r="J32" s="300"/>
      <c r="K32" s="300"/>
      <c r="L32" s="300"/>
      <c r="M32" s="300"/>
      <c r="N32" s="301"/>
      <c r="O32" s="145"/>
      <c r="P32" s="396" t="s">
        <v>46</v>
      </c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122"/>
      <c r="BD32" s="58"/>
      <c r="BR32" s="51"/>
      <c r="BS32" s="51"/>
      <c r="BT32" s="51"/>
      <c r="BU32" s="51"/>
    </row>
    <row r="33" spans="1:78" ht="14.25" customHeight="1" x14ac:dyDescent="0.2">
      <c r="A33" s="13"/>
      <c r="B33" s="115">
        <f t="shared" si="0"/>
        <v>16</v>
      </c>
      <c r="C33" s="117">
        <v>1</v>
      </c>
      <c r="D33" s="337" t="s">
        <v>53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9"/>
      <c r="O33" s="145"/>
      <c r="P33" s="328" t="s">
        <v>76</v>
      </c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122"/>
      <c r="BD33" s="58"/>
      <c r="BR33" s="51"/>
      <c r="BS33" s="51"/>
      <c r="BT33" s="51"/>
      <c r="BU33" s="51"/>
    </row>
    <row r="34" spans="1:78" ht="14.25" customHeight="1" x14ac:dyDescent="0.2">
      <c r="A34" s="13"/>
      <c r="B34" s="115">
        <f t="shared" si="0"/>
        <v>17</v>
      </c>
      <c r="C34" s="117">
        <v>1</v>
      </c>
      <c r="D34" s="306" t="s">
        <v>61</v>
      </c>
      <c r="E34" s="307"/>
      <c r="F34" s="307"/>
      <c r="G34" s="307"/>
      <c r="H34" s="307"/>
      <c r="I34" s="307"/>
      <c r="J34" s="307"/>
      <c r="K34" s="307"/>
      <c r="L34" s="307"/>
      <c r="M34" s="307"/>
      <c r="N34" s="308"/>
      <c r="O34" s="145"/>
      <c r="P34" s="394" t="s">
        <v>75</v>
      </c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122"/>
      <c r="BD34" s="58"/>
      <c r="BR34" s="51"/>
      <c r="BS34" s="51"/>
      <c r="BT34" s="51"/>
      <c r="BU34" s="51"/>
    </row>
    <row r="35" spans="1:78" ht="14.25" customHeight="1" x14ac:dyDescent="0.2">
      <c r="A35" s="13"/>
      <c r="B35" s="115">
        <f t="shared" si="0"/>
        <v>18</v>
      </c>
      <c r="C35" s="117">
        <v>1</v>
      </c>
      <c r="D35" s="299" t="s">
        <v>64</v>
      </c>
      <c r="E35" s="300"/>
      <c r="F35" s="300"/>
      <c r="G35" s="300"/>
      <c r="H35" s="300"/>
      <c r="I35" s="300"/>
      <c r="J35" s="300"/>
      <c r="K35" s="300"/>
      <c r="L35" s="300"/>
      <c r="M35" s="300"/>
      <c r="N35" s="301"/>
      <c r="O35" s="145"/>
      <c r="P35" s="349" t="s">
        <v>76</v>
      </c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122"/>
      <c r="BD35" s="58"/>
      <c r="BR35" s="51"/>
      <c r="BS35" s="51"/>
      <c r="BT35" s="51"/>
      <c r="BU35" s="51"/>
    </row>
    <row r="36" spans="1:78" ht="14.25" customHeight="1" x14ac:dyDescent="0.2">
      <c r="A36" s="13"/>
      <c r="B36" s="115">
        <f t="shared" si="0"/>
        <v>19</v>
      </c>
      <c r="C36" s="117">
        <v>1</v>
      </c>
      <c r="D36" s="299" t="s">
        <v>65</v>
      </c>
      <c r="E36" s="300"/>
      <c r="F36" s="300"/>
      <c r="G36" s="300"/>
      <c r="H36" s="300"/>
      <c r="I36" s="300"/>
      <c r="J36" s="300"/>
      <c r="K36" s="300"/>
      <c r="L36" s="300"/>
      <c r="M36" s="300"/>
      <c r="N36" s="301"/>
      <c r="O36" s="151"/>
      <c r="P36" s="326" t="s">
        <v>75</v>
      </c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120"/>
      <c r="BD36" s="57"/>
      <c r="BR36" s="52"/>
      <c r="BS36" s="52"/>
      <c r="BT36" s="52"/>
      <c r="BU36" s="52"/>
    </row>
    <row r="37" spans="1:78" ht="14.25" customHeight="1" thickBot="1" x14ac:dyDescent="0.25">
      <c r="A37" s="13"/>
      <c r="B37" s="115">
        <f t="shared" si="0"/>
        <v>20</v>
      </c>
      <c r="C37" s="118">
        <v>1</v>
      </c>
      <c r="D37" s="299" t="s">
        <v>66</v>
      </c>
      <c r="E37" s="300"/>
      <c r="F37" s="300"/>
      <c r="G37" s="300"/>
      <c r="H37" s="300"/>
      <c r="I37" s="300"/>
      <c r="J37" s="300"/>
      <c r="K37" s="300"/>
      <c r="L37" s="300"/>
      <c r="M37" s="300"/>
      <c r="N37" s="301"/>
      <c r="O37" s="151"/>
      <c r="P37" s="314" t="s">
        <v>76</v>
      </c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91"/>
      <c r="BC37" s="120"/>
      <c r="BD37" s="57"/>
      <c r="BR37" s="52"/>
      <c r="BS37" s="52"/>
      <c r="BT37" s="52"/>
      <c r="BU37" s="52"/>
    </row>
    <row r="38" spans="1:78" ht="25.5" customHeight="1" thickBot="1" x14ac:dyDescent="0.25">
      <c r="A38" s="13"/>
      <c r="B38" s="115">
        <f t="shared" si="0"/>
        <v>21</v>
      </c>
      <c r="C38" s="117">
        <v>1</v>
      </c>
      <c r="D38" s="337" t="s">
        <v>53</v>
      </c>
      <c r="E38" s="338"/>
      <c r="F38" s="338"/>
      <c r="G38" s="338"/>
      <c r="H38" s="338"/>
      <c r="I38" s="338"/>
      <c r="J38" s="338"/>
      <c r="K38" s="338"/>
      <c r="L38" s="338"/>
      <c r="M38" s="338"/>
      <c r="N38" s="339"/>
      <c r="O38" s="145"/>
      <c r="P38" s="316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92"/>
      <c r="BC38" s="123"/>
      <c r="BD38" s="59"/>
      <c r="BJ38" s="418" t="s">
        <v>71</v>
      </c>
      <c r="BK38" s="419"/>
      <c r="BL38" s="419"/>
      <c r="BM38" s="419"/>
      <c r="BN38" s="419"/>
      <c r="BO38" s="419"/>
      <c r="BP38" s="419"/>
      <c r="BQ38" s="420"/>
      <c r="BR38" s="52"/>
      <c r="BS38" s="52"/>
      <c r="BT38" s="52"/>
      <c r="BU38" s="52"/>
    </row>
    <row r="39" spans="1:78" ht="17.25" customHeight="1" x14ac:dyDescent="0.2">
      <c r="A39" s="13"/>
      <c r="B39" s="115">
        <f t="shared" si="0"/>
        <v>22</v>
      </c>
      <c r="C39" s="117">
        <v>1</v>
      </c>
      <c r="D39" s="330" t="s">
        <v>60</v>
      </c>
      <c r="E39" s="331"/>
      <c r="F39" s="331"/>
      <c r="G39" s="331"/>
      <c r="H39" s="331"/>
      <c r="I39" s="331"/>
      <c r="J39" s="331"/>
      <c r="K39" s="331"/>
      <c r="L39" s="331"/>
      <c r="M39" s="331"/>
      <c r="N39" s="332"/>
      <c r="O39" s="145"/>
      <c r="P39" s="318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93"/>
      <c r="BC39" s="122"/>
      <c r="BD39" s="58"/>
      <c r="BJ39" s="429" t="str">
        <f>BJ50</f>
        <v>1) Reflexión sobre el texto.</v>
      </c>
      <c r="BK39" s="430"/>
      <c r="BL39" s="421" t="str">
        <f>BL50</f>
        <v>2) Extracción de información explícita.</v>
      </c>
      <c r="BM39" s="421"/>
      <c r="BN39" s="423" t="str">
        <f>BN50</f>
        <v>3) Extracción de información implícita.</v>
      </c>
      <c r="BO39" s="423"/>
      <c r="BP39" s="425" t="str">
        <f>BP50</f>
        <v>4) Reconocimiento de funciones gramaticales y usos ortográficos.</v>
      </c>
      <c r="BQ39" s="426"/>
      <c r="BR39" s="52"/>
      <c r="BS39" s="52"/>
      <c r="BT39" s="52"/>
      <c r="BU39" s="52"/>
    </row>
    <row r="40" spans="1:78" ht="17.25" customHeight="1" x14ac:dyDescent="0.2">
      <c r="A40" s="13"/>
      <c r="B40" s="115">
        <f t="shared" si="0"/>
        <v>23</v>
      </c>
      <c r="C40" s="117">
        <v>1</v>
      </c>
      <c r="D40" s="303" t="s">
        <v>50</v>
      </c>
      <c r="E40" s="304"/>
      <c r="F40" s="304"/>
      <c r="G40" s="304"/>
      <c r="H40" s="304"/>
      <c r="I40" s="304"/>
      <c r="J40" s="304"/>
      <c r="K40" s="304"/>
      <c r="L40" s="304"/>
      <c r="M40" s="304"/>
      <c r="N40" s="305"/>
      <c r="O40" s="145"/>
      <c r="P40" s="396" t="s">
        <v>46</v>
      </c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120"/>
      <c r="BD40" s="57"/>
      <c r="BJ40" s="431"/>
      <c r="BK40" s="432"/>
      <c r="BL40" s="422"/>
      <c r="BM40" s="422"/>
      <c r="BN40" s="424"/>
      <c r="BO40" s="424"/>
      <c r="BP40" s="427"/>
      <c r="BQ40" s="428"/>
      <c r="BR40" s="52"/>
      <c r="BS40" s="52"/>
      <c r="BT40" s="52"/>
      <c r="BU40" s="52"/>
    </row>
    <row r="41" spans="1:78" ht="17.25" customHeight="1" x14ac:dyDescent="0.2">
      <c r="A41" s="13"/>
      <c r="B41" s="115">
        <f t="shared" si="0"/>
        <v>24</v>
      </c>
      <c r="C41" s="117">
        <v>1</v>
      </c>
      <c r="D41" s="299" t="s">
        <v>67</v>
      </c>
      <c r="E41" s="300"/>
      <c r="F41" s="300"/>
      <c r="G41" s="300"/>
      <c r="H41" s="300"/>
      <c r="I41" s="300"/>
      <c r="J41" s="300"/>
      <c r="K41" s="300"/>
      <c r="L41" s="300"/>
      <c r="M41" s="300"/>
      <c r="N41" s="301"/>
      <c r="O41" s="151"/>
      <c r="P41" s="394" t="s">
        <v>47</v>
      </c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121"/>
      <c r="BD41" s="56"/>
      <c r="BJ41" s="431"/>
      <c r="BK41" s="432"/>
      <c r="BL41" s="422"/>
      <c r="BM41" s="422"/>
      <c r="BN41" s="424"/>
      <c r="BO41" s="424"/>
      <c r="BP41" s="427"/>
      <c r="BQ41" s="428"/>
      <c r="BR41" s="52"/>
      <c r="BS41" s="52"/>
      <c r="BT41" s="52"/>
      <c r="BU41" s="52"/>
    </row>
    <row r="42" spans="1:78" ht="30" customHeight="1" thickBot="1" x14ac:dyDescent="0.25">
      <c r="A42" s="13"/>
      <c r="B42" s="153">
        <f t="shared" si="0"/>
        <v>25</v>
      </c>
      <c r="C42" s="119">
        <v>3</v>
      </c>
      <c r="D42" s="388" t="s">
        <v>68</v>
      </c>
      <c r="E42" s="389"/>
      <c r="F42" s="389"/>
      <c r="G42" s="389"/>
      <c r="H42" s="389"/>
      <c r="I42" s="389"/>
      <c r="J42" s="389"/>
      <c r="K42" s="389"/>
      <c r="L42" s="389"/>
      <c r="M42" s="389"/>
      <c r="N42" s="390"/>
      <c r="O42" s="152"/>
      <c r="P42" s="413" t="s">
        <v>70</v>
      </c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414"/>
      <c r="AS42" s="414"/>
      <c r="AT42" s="414"/>
      <c r="AU42" s="414"/>
      <c r="AV42" s="414"/>
      <c r="AW42" s="414"/>
      <c r="AX42" s="414"/>
      <c r="AY42" s="414"/>
      <c r="AZ42" s="414"/>
      <c r="BA42" s="414"/>
      <c r="BB42" s="414"/>
      <c r="BC42" s="122"/>
      <c r="BD42" s="58"/>
      <c r="BJ42" s="103" t="s">
        <v>30</v>
      </c>
      <c r="BK42" s="104" t="s">
        <v>31</v>
      </c>
      <c r="BL42" s="106" t="s">
        <v>30</v>
      </c>
      <c r="BM42" s="106" t="s">
        <v>31</v>
      </c>
      <c r="BN42" s="105" t="s">
        <v>30</v>
      </c>
      <c r="BO42" s="105" t="s">
        <v>31</v>
      </c>
      <c r="BP42" s="107" t="s">
        <v>30</v>
      </c>
      <c r="BQ42" s="108" t="s">
        <v>31</v>
      </c>
      <c r="BR42" s="37"/>
      <c r="BS42" s="37"/>
      <c r="BT42" s="37"/>
      <c r="BU42" s="37"/>
    </row>
    <row r="43" spans="1:78" ht="15" customHeight="1" thickBot="1" x14ac:dyDescent="0.3">
      <c r="A43" s="13"/>
      <c r="B43" s="154" t="s">
        <v>17</v>
      </c>
      <c r="C43" s="111">
        <f>SUM(C18:C42)</f>
        <v>27</v>
      </c>
      <c r="D43" s="13"/>
      <c r="E43" s="37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I43" s="156" t="s">
        <v>41</v>
      </c>
      <c r="BJ43" s="176">
        <f>COUNTIF($BK$54:$BK$100, "B")</f>
        <v>1</v>
      </c>
      <c r="BK43" s="177">
        <f>COUNTIF($BK$54:$BK$100,"B")/COUNTIF($E$54:$E$100,"P")</f>
        <v>1</v>
      </c>
      <c r="BL43" s="178">
        <f>COUNTIF($BM$54:$BM$100,"B")</f>
        <v>1</v>
      </c>
      <c r="BM43" s="177">
        <f>COUNTIF($BM$54:$BM$100,"B")/COUNTIF($E$54:$E$100,"P")</f>
        <v>1</v>
      </c>
      <c r="BN43" s="178">
        <f>COUNTIF($BO$54:$BO$100,"B")</f>
        <v>1</v>
      </c>
      <c r="BO43" s="177">
        <f>COUNTIF($BO$54:$BO$100,"B")/COUNTIF($E$54:$E$100,"P")</f>
        <v>1</v>
      </c>
      <c r="BP43" s="179">
        <f>COUNTIF($BQ$54:$BQ$100,"B")</f>
        <v>1</v>
      </c>
      <c r="BQ43" s="180">
        <f>COUNTIF($BQ$54:$BQ$100,"B")/COUNTIF($E$54:$E$100,"P")</f>
        <v>1</v>
      </c>
      <c r="BS43" s="37"/>
      <c r="BT43" s="37"/>
      <c r="BU43" s="37"/>
      <c r="BV43" s="37"/>
      <c r="BY43" s="49"/>
      <c r="BZ43" s="49"/>
    </row>
    <row r="44" spans="1:78" ht="12.75" customHeight="1" x14ac:dyDescent="0.25">
      <c r="B44" s="13"/>
      <c r="C44" s="13"/>
      <c r="I44" s="49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BI44" s="157" t="s">
        <v>38</v>
      </c>
      <c r="BJ44" s="82">
        <f>COUNTIF($BK$54:$BK$100, "MB")</f>
        <v>0</v>
      </c>
      <c r="BK44" s="77">
        <f>COUNTIF($BK$54:$BK$100,"MB")/COUNTIF($E$54:$E$100,"P")</f>
        <v>0</v>
      </c>
      <c r="BL44" s="63">
        <f>COUNTIF($BM$54:$BM$100,"MB")</f>
        <v>0</v>
      </c>
      <c r="BM44" s="77">
        <f>COUNTIF($BM$54:$BM$100,"MB")/COUNTIF($E$54:$E$100,"P")</f>
        <v>0</v>
      </c>
      <c r="BN44" s="63">
        <f>COUNTIF($BO$54:$BO$100,"MB")</f>
        <v>0</v>
      </c>
      <c r="BO44" s="77">
        <f>COUNTIF($BO$54:$BO$100,"MB")/COUNTIF($E$54:$E$100,"P")</f>
        <v>0</v>
      </c>
      <c r="BP44" s="143">
        <f>COUNTIF($BQ$54:$BQ$100,"MB")</f>
        <v>0</v>
      </c>
      <c r="BQ44" s="78">
        <f>COUNTIF($BQ$54:$BQ$100,"MB")/COUNTIF($E$54:$E$100,"P")</f>
        <v>0</v>
      </c>
    </row>
    <row r="45" spans="1:78" ht="12.75" customHeight="1" x14ac:dyDescent="0.25">
      <c r="D45" s="2"/>
      <c r="E45" s="15"/>
      <c r="F45" s="2"/>
      <c r="G45" s="26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BI45" s="157" t="s">
        <v>42</v>
      </c>
      <c r="BJ45" s="82">
        <f>COUNTIF($BK$54:$BK$100, "MA")</f>
        <v>0</v>
      </c>
      <c r="BK45" s="77">
        <f>COUNTIF($BK$54:$BK$100,"MA")/COUNTIF($E$54:$E$100,"P")</f>
        <v>0</v>
      </c>
      <c r="BL45" s="63">
        <f>COUNTIF($BM$54:$BM$100,"MA")</f>
        <v>0</v>
      </c>
      <c r="BM45" s="77">
        <f>COUNTIF($BM$54:$BM$100,"MA")/COUNTIF($E$54:$E$100,"P")</f>
        <v>0</v>
      </c>
      <c r="BN45" s="63">
        <f>COUNTIF($BO$54:$BO$100,"MA")</f>
        <v>0</v>
      </c>
      <c r="BO45" s="77">
        <f>COUNTIF($BO$54:$BO$100,"MA")/COUNTIF($E$54:$E$100,"P")</f>
        <v>0</v>
      </c>
      <c r="BP45" s="143">
        <f>COUNTIF($BQ$54:$BQ$100,"MA")</f>
        <v>0</v>
      </c>
      <c r="BQ45" s="78">
        <f>COUNTIF($BQ$54:$BQ$100,"MA")/COUNTIF($E$54:$E$100,"P")</f>
        <v>0</v>
      </c>
    </row>
    <row r="46" spans="1:78" ht="12.75" customHeight="1" thickBot="1" x14ac:dyDescent="0.3">
      <c r="C46" s="3"/>
      <c r="D46" s="366" t="s">
        <v>6</v>
      </c>
      <c r="E46" s="367"/>
      <c r="F46" s="5">
        <f>C43</f>
        <v>27</v>
      </c>
      <c r="G46" s="27"/>
      <c r="H46" s="13"/>
      <c r="I46" s="13"/>
      <c r="BI46" s="158" t="s">
        <v>49</v>
      </c>
      <c r="BJ46" s="83">
        <f>COUNTIF($BK$54:$BK$100, "A")</f>
        <v>0</v>
      </c>
      <c r="BK46" s="79">
        <f>COUNTIF($BK$54:$BK$100,"A")/COUNTIF($E$54:$E$100,"P")</f>
        <v>0</v>
      </c>
      <c r="BL46" s="64">
        <f>COUNTIF($BM$54:$BM$100,"A")</f>
        <v>0</v>
      </c>
      <c r="BM46" s="79">
        <f>COUNTIF($BM$54:$BM$100,"A")/COUNTIF($E$54:$E$100,"P")</f>
        <v>0</v>
      </c>
      <c r="BN46" s="64">
        <f>COUNTIF($BO$54:$BO$100,"A")</f>
        <v>0</v>
      </c>
      <c r="BO46" s="79">
        <f>COUNTIF($BO$54:$BO$100,"A")/COUNTIF($E$54:$E$100,"P")</f>
        <v>0</v>
      </c>
      <c r="BP46" s="144">
        <f>COUNTIF($BQ$54:$BQ$100,"A")</f>
        <v>0</v>
      </c>
      <c r="BQ46" s="80">
        <f>COUNTIF($BQ$54:$BQ$100,"A")/COUNTIF($E$54:$E$100,"P")</f>
        <v>0</v>
      </c>
    </row>
    <row r="47" spans="1:78" ht="12.75" customHeight="1" x14ac:dyDescent="0.2">
      <c r="C47" s="3"/>
      <c r="D47" s="366" t="s">
        <v>9</v>
      </c>
      <c r="E47" s="367"/>
      <c r="F47" s="5">
        <f>F46*0.6</f>
        <v>16.2</v>
      </c>
      <c r="G47" s="27"/>
      <c r="H47" s="13"/>
      <c r="I47" s="13"/>
    </row>
    <row r="48" spans="1:78" ht="12.75" customHeight="1" thickBot="1" x14ac:dyDescent="0.25">
      <c r="C48" s="13"/>
      <c r="D48" s="70"/>
      <c r="E48" s="70"/>
      <c r="F48" s="72"/>
      <c r="G48" s="71"/>
      <c r="H48" s="13"/>
      <c r="I48" s="13"/>
    </row>
    <row r="49" spans="1:75" ht="12.75" customHeight="1" thickBot="1" x14ac:dyDescent="0.25">
      <c r="D49" s="13"/>
      <c r="E49" s="37"/>
      <c r="F49" s="73"/>
      <c r="G49" s="74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2"/>
      <c r="BD49" s="2"/>
      <c r="BE49" s="2"/>
      <c r="BF49" s="2"/>
      <c r="BG49" s="13"/>
      <c r="BH49" s="13"/>
      <c r="BI49" s="13"/>
      <c r="BJ49" s="433" t="s">
        <v>40</v>
      </c>
      <c r="BK49" s="434"/>
      <c r="BL49" s="434"/>
      <c r="BM49" s="434"/>
      <c r="BN49" s="434"/>
      <c r="BO49" s="434"/>
      <c r="BP49" s="434"/>
      <c r="BQ49" s="435"/>
      <c r="BR49" s="13"/>
      <c r="BS49" s="13"/>
      <c r="BT49" s="13"/>
      <c r="BU49" s="13"/>
    </row>
    <row r="50" spans="1:75" ht="51.75" customHeight="1" x14ac:dyDescent="0.2">
      <c r="B50" s="13"/>
      <c r="C50" s="13"/>
      <c r="D50" s="13"/>
      <c r="E50" s="44"/>
      <c r="F50" s="383" t="s">
        <v>29</v>
      </c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63" t="s">
        <v>21</v>
      </c>
      <c r="BD50" s="363" t="s">
        <v>22</v>
      </c>
      <c r="BE50" s="410" t="s">
        <v>16</v>
      </c>
      <c r="BF50" s="436" t="s">
        <v>14</v>
      </c>
      <c r="BG50" s="168"/>
      <c r="BH50" s="168"/>
      <c r="BI50" s="62"/>
      <c r="BJ50" s="429" t="str">
        <f>P18</f>
        <v>1) Reflexión sobre el texto.</v>
      </c>
      <c r="BK50" s="430"/>
      <c r="BL50" s="421" t="str">
        <f>P22</f>
        <v>2) Extracción de información explícita.</v>
      </c>
      <c r="BM50" s="421"/>
      <c r="BN50" s="423" t="str">
        <f>P19</f>
        <v>3) Extracción de información implícita.</v>
      </c>
      <c r="BO50" s="423"/>
      <c r="BP50" s="425" t="str">
        <f>P42</f>
        <v>4) Reconocimiento de funciones gramaticales y usos ortográficos.</v>
      </c>
      <c r="BQ50" s="426"/>
      <c r="BR50" s="62"/>
      <c r="BU50" s="53"/>
      <c r="BV50" s="13"/>
      <c r="BW50" s="38"/>
    </row>
    <row r="51" spans="1:75" ht="12.75" hidden="1" customHeight="1" x14ac:dyDescent="0.2">
      <c r="B51" s="13"/>
      <c r="C51" s="13"/>
      <c r="D51" s="13"/>
      <c r="E51" s="45" t="s">
        <v>23</v>
      </c>
      <c r="F51" s="6" t="s">
        <v>24</v>
      </c>
      <c r="G51" s="6"/>
      <c r="H51" s="6" t="s">
        <v>24</v>
      </c>
      <c r="I51" s="6"/>
      <c r="J51" s="6" t="s">
        <v>0</v>
      </c>
      <c r="K51" s="6"/>
      <c r="L51" s="6" t="s">
        <v>25</v>
      </c>
      <c r="M51" s="6"/>
      <c r="N51" s="6" t="s">
        <v>26</v>
      </c>
      <c r="O51" s="6"/>
      <c r="P51" s="6" t="s">
        <v>0</v>
      </c>
      <c r="Q51" s="6"/>
      <c r="R51" s="6" t="s">
        <v>25</v>
      </c>
      <c r="S51" s="6"/>
      <c r="T51" s="6" t="s">
        <v>26</v>
      </c>
      <c r="U51" s="6"/>
      <c r="V51" s="6" t="s">
        <v>26</v>
      </c>
      <c r="W51" s="6"/>
      <c r="X51" s="6" t="s">
        <v>24</v>
      </c>
      <c r="Y51" s="6"/>
      <c r="Z51" s="6" t="s">
        <v>0</v>
      </c>
      <c r="AA51" s="6"/>
      <c r="AB51" s="6" t="s">
        <v>24</v>
      </c>
      <c r="AC51" s="6"/>
      <c r="AD51" s="6" t="s">
        <v>24</v>
      </c>
      <c r="AE51" s="6"/>
      <c r="AF51" s="6" t="s">
        <v>26</v>
      </c>
      <c r="AG51" s="6"/>
      <c r="AH51" s="6" t="s">
        <v>0</v>
      </c>
      <c r="AI51" s="6"/>
      <c r="AJ51" s="6" t="s">
        <v>25</v>
      </c>
      <c r="AK51" s="6"/>
      <c r="AL51" s="6" t="s">
        <v>0</v>
      </c>
      <c r="AM51" s="6"/>
      <c r="AN51" s="6" t="s">
        <v>24</v>
      </c>
      <c r="AO51" s="6"/>
      <c r="AP51" s="6" t="s">
        <v>0</v>
      </c>
      <c r="AQ51" s="6"/>
      <c r="AR51" s="6" t="s">
        <v>25</v>
      </c>
      <c r="AS51" s="6"/>
      <c r="AT51" s="6" t="s">
        <v>26</v>
      </c>
      <c r="AU51" s="6"/>
      <c r="AV51" s="6" t="s">
        <v>24</v>
      </c>
      <c r="AW51" s="6"/>
      <c r="AX51" s="6" t="s">
        <v>26</v>
      </c>
      <c r="AY51" s="6"/>
      <c r="AZ51" s="6" t="s">
        <v>25</v>
      </c>
      <c r="BA51" s="6"/>
      <c r="BB51" s="6"/>
      <c r="BC51" s="364"/>
      <c r="BD51" s="364"/>
      <c r="BE51" s="411"/>
      <c r="BF51" s="436"/>
      <c r="BG51" s="168"/>
      <c r="BH51" s="168"/>
      <c r="BI51" s="62"/>
      <c r="BJ51" s="431"/>
      <c r="BK51" s="432"/>
      <c r="BL51" s="422"/>
      <c r="BM51" s="422"/>
      <c r="BN51" s="424"/>
      <c r="BO51" s="424"/>
      <c r="BP51" s="427"/>
      <c r="BQ51" s="428"/>
      <c r="BR51" s="62"/>
      <c r="BU51" s="53"/>
      <c r="BV51" s="13"/>
      <c r="BW51" s="38"/>
    </row>
    <row r="52" spans="1:75" ht="12.75" hidden="1" customHeight="1" x14ac:dyDescent="0.2">
      <c r="B52" s="2"/>
      <c r="C52" s="2"/>
      <c r="D52" s="2"/>
      <c r="E52" s="45"/>
      <c r="F52" s="76">
        <v>1</v>
      </c>
      <c r="G52" s="76"/>
      <c r="H52" s="76">
        <v>1</v>
      </c>
      <c r="I52" s="76"/>
      <c r="J52" s="76">
        <v>1</v>
      </c>
      <c r="K52" s="76"/>
      <c r="L52" s="76">
        <v>1</v>
      </c>
      <c r="M52" s="76"/>
      <c r="N52" s="76">
        <v>1</v>
      </c>
      <c r="O52" s="76"/>
      <c r="P52" s="76">
        <v>1</v>
      </c>
      <c r="Q52" s="76"/>
      <c r="R52" s="76">
        <v>1</v>
      </c>
      <c r="S52" s="76"/>
      <c r="T52" s="76">
        <v>1</v>
      </c>
      <c r="U52" s="76"/>
      <c r="V52" s="76">
        <v>1</v>
      </c>
      <c r="W52" s="76"/>
      <c r="X52" s="76">
        <v>1</v>
      </c>
      <c r="Y52" s="76"/>
      <c r="Z52" s="76">
        <v>1</v>
      </c>
      <c r="AA52" s="76"/>
      <c r="AB52" s="76">
        <v>1</v>
      </c>
      <c r="AC52" s="76"/>
      <c r="AD52" s="76">
        <v>1</v>
      </c>
      <c r="AE52" s="76"/>
      <c r="AF52" s="76">
        <v>1</v>
      </c>
      <c r="AG52" s="76"/>
      <c r="AH52" s="76">
        <v>1</v>
      </c>
      <c r="AI52" s="76"/>
      <c r="AJ52" s="76">
        <v>1</v>
      </c>
      <c r="AK52" s="76"/>
      <c r="AL52" s="76">
        <v>1</v>
      </c>
      <c r="AM52" s="76"/>
      <c r="AN52" s="76">
        <v>1</v>
      </c>
      <c r="AO52" s="76"/>
      <c r="AP52" s="76">
        <v>1</v>
      </c>
      <c r="AQ52" s="76"/>
      <c r="AR52" s="76">
        <v>1</v>
      </c>
      <c r="AS52" s="76"/>
      <c r="AT52" s="76">
        <v>1</v>
      </c>
      <c r="AU52" s="76"/>
      <c r="AV52" s="76">
        <v>1</v>
      </c>
      <c r="AW52" s="76"/>
      <c r="AX52" s="76">
        <v>1</v>
      </c>
      <c r="AY52" s="76"/>
      <c r="AZ52" s="76">
        <v>1</v>
      </c>
      <c r="BA52" s="76"/>
      <c r="BB52" s="76">
        <v>3</v>
      </c>
      <c r="BC52" s="364"/>
      <c r="BD52" s="364"/>
      <c r="BE52" s="411"/>
      <c r="BF52" s="436"/>
      <c r="BG52" s="168"/>
      <c r="BH52" s="168"/>
      <c r="BI52" s="62"/>
      <c r="BJ52" s="431"/>
      <c r="BK52" s="432"/>
      <c r="BL52" s="422"/>
      <c r="BM52" s="422"/>
      <c r="BN52" s="424"/>
      <c r="BO52" s="424"/>
      <c r="BP52" s="427"/>
      <c r="BQ52" s="428"/>
      <c r="BR52" s="62"/>
      <c r="BU52" s="53"/>
      <c r="BV52" s="13"/>
      <c r="BW52" s="38"/>
    </row>
    <row r="53" spans="1:75" ht="50.25" customHeight="1" thickBot="1" x14ac:dyDescent="0.25">
      <c r="A53" s="3"/>
      <c r="B53" s="12" t="s">
        <v>7</v>
      </c>
      <c r="C53" s="368" t="s">
        <v>11</v>
      </c>
      <c r="D53" s="368"/>
      <c r="E53" s="75" t="s">
        <v>33</v>
      </c>
      <c r="F53" s="112">
        <v>1</v>
      </c>
      <c r="G53" s="112"/>
      <c r="H53" s="88">
        <v>2</v>
      </c>
      <c r="I53" s="88"/>
      <c r="J53" s="88">
        <v>3</v>
      </c>
      <c r="K53" s="88"/>
      <c r="L53" s="88">
        <v>4</v>
      </c>
      <c r="M53" s="88"/>
      <c r="N53" s="113">
        <v>5</v>
      </c>
      <c r="O53" s="113"/>
      <c r="P53" s="113">
        <v>6</v>
      </c>
      <c r="Q53" s="113"/>
      <c r="R53" s="113">
        <v>7</v>
      </c>
      <c r="S53" s="113"/>
      <c r="T53" s="88">
        <v>8</v>
      </c>
      <c r="U53" s="88"/>
      <c r="V53" s="88">
        <v>9</v>
      </c>
      <c r="W53" s="88"/>
      <c r="X53" s="113">
        <v>10</v>
      </c>
      <c r="Y53" s="113"/>
      <c r="Z53" s="88">
        <v>11</v>
      </c>
      <c r="AA53" s="88"/>
      <c r="AB53" s="112">
        <v>12</v>
      </c>
      <c r="AC53" s="112"/>
      <c r="AD53" s="113">
        <v>13</v>
      </c>
      <c r="AE53" s="113"/>
      <c r="AF53" s="88">
        <v>14</v>
      </c>
      <c r="AG53" s="155"/>
      <c r="AH53" s="112">
        <v>15</v>
      </c>
      <c r="AI53" s="112"/>
      <c r="AJ53" s="88">
        <v>16</v>
      </c>
      <c r="AK53" s="88"/>
      <c r="AL53" s="113">
        <v>17</v>
      </c>
      <c r="AM53" s="113"/>
      <c r="AN53" s="88">
        <v>18</v>
      </c>
      <c r="AO53" s="88"/>
      <c r="AP53" s="113">
        <v>19</v>
      </c>
      <c r="AQ53" s="113"/>
      <c r="AR53" s="88">
        <v>20</v>
      </c>
      <c r="AS53" s="88"/>
      <c r="AT53" s="88">
        <v>21</v>
      </c>
      <c r="AU53" s="88"/>
      <c r="AV53" s="88">
        <v>22</v>
      </c>
      <c r="AW53" s="88"/>
      <c r="AX53" s="112">
        <v>23</v>
      </c>
      <c r="AY53" s="112"/>
      <c r="AZ53" s="113">
        <v>24</v>
      </c>
      <c r="BA53" s="113"/>
      <c r="BB53" s="85">
        <v>25</v>
      </c>
      <c r="BC53" s="365"/>
      <c r="BD53" s="365"/>
      <c r="BE53" s="412"/>
      <c r="BF53" s="436"/>
      <c r="BG53" s="280" t="s">
        <v>72</v>
      </c>
      <c r="BH53" s="280" t="s">
        <v>73</v>
      </c>
      <c r="BI53" s="281" t="s">
        <v>74</v>
      </c>
      <c r="BJ53" s="103" t="s">
        <v>44</v>
      </c>
      <c r="BK53" s="104" t="s">
        <v>14</v>
      </c>
      <c r="BL53" s="106" t="s">
        <v>44</v>
      </c>
      <c r="BM53" s="106" t="s">
        <v>14</v>
      </c>
      <c r="BN53" s="105" t="s">
        <v>44</v>
      </c>
      <c r="BO53" s="105" t="s">
        <v>14</v>
      </c>
      <c r="BP53" s="107" t="s">
        <v>44</v>
      </c>
      <c r="BQ53" s="108" t="s">
        <v>14</v>
      </c>
      <c r="BR53" s="62"/>
      <c r="BU53" s="53"/>
      <c r="BV53" s="13"/>
      <c r="BW53" s="38"/>
    </row>
    <row r="54" spans="1:75" ht="12.75" customHeight="1" x14ac:dyDescent="0.2">
      <c r="A54" s="3"/>
      <c r="B54" s="5">
        <v>1</v>
      </c>
      <c r="C54" s="309" t="s">
        <v>148</v>
      </c>
      <c r="D54" s="310" t="s">
        <v>148</v>
      </c>
      <c r="E54" s="14" t="s">
        <v>194</v>
      </c>
      <c r="F54" s="92"/>
      <c r="G54" s="93">
        <f t="shared" ref="G54:G85" si="1">IF(F54=$F$51,$F$52,0)</f>
        <v>0</v>
      </c>
      <c r="H54" s="84"/>
      <c r="I54" s="93">
        <f t="shared" ref="I54:I85" si="2">IF(H54=$H$51,$H$52,0)</f>
        <v>0</v>
      </c>
      <c r="J54" s="84"/>
      <c r="K54" s="93">
        <f t="shared" ref="K54:K85" si="3">IF(J54=$J$51,$J$52,0)</f>
        <v>0</v>
      </c>
      <c r="L54" s="84"/>
      <c r="M54" s="93">
        <f t="shared" ref="M54:M85" si="4">IF(L54=$L$51,$L$52,0)</f>
        <v>0</v>
      </c>
      <c r="N54" s="84"/>
      <c r="O54" s="93">
        <f t="shared" ref="O54:O85" si="5">IF(N54=$N$51,$N$52,0)</f>
        <v>0</v>
      </c>
      <c r="P54" s="84"/>
      <c r="Q54" s="93">
        <f t="shared" ref="Q54:Q85" si="6">IF(P54=$P$51,$P$52,0)</f>
        <v>0</v>
      </c>
      <c r="R54" s="84"/>
      <c r="S54" s="86">
        <f t="shared" ref="S54:S85" si="7">IF(R54=$R$51,$R$52,0)</f>
        <v>0</v>
      </c>
      <c r="T54" s="84"/>
      <c r="U54" s="86">
        <f t="shared" ref="U54:U85" si="8">IF(T54=$T$51,$T$52,0)</f>
        <v>0</v>
      </c>
      <c r="V54" s="84"/>
      <c r="W54" s="86">
        <f t="shared" ref="W54:W85" si="9">IF(V54=$V$51,$V$52,0)</f>
        <v>0</v>
      </c>
      <c r="X54" s="84"/>
      <c r="Y54" s="86">
        <f t="shared" ref="Y54:Y85" si="10">IF(X54=$X$51,$X$52,0)</f>
        <v>0</v>
      </c>
      <c r="Z54" s="87"/>
      <c r="AA54" s="93">
        <f t="shared" ref="AA54:AA85" si="11">IF(Z54=$Z$51,$Z$52,0)</f>
        <v>0</v>
      </c>
      <c r="AB54" s="87"/>
      <c r="AC54" s="93">
        <f t="shared" ref="AC54:AC85" si="12">IF(AB54=$AB$51,$AB$52,0)</f>
        <v>0</v>
      </c>
      <c r="AD54" s="87"/>
      <c r="AE54" s="93">
        <f t="shared" ref="AE54:AE85" si="13">IF(AD54=$AD$51,$AD$52,0)</f>
        <v>0</v>
      </c>
      <c r="AF54" s="87"/>
      <c r="AG54" s="93">
        <f t="shared" ref="AG54:AG85" si="14">IF(AF54=$AF$51,$AF$52,0)</f>
        <v>0</v>
      </c>
      <c r="AH54" s="87"/>
      <c r="AI54" s="93">
        <f t="shared" ref="AI54:AI85" si="15">IF(AH54=$AH$51,$AH$52,0)</f>
        <v>0</v>
      </c>
      <c r="AJ54" s="87"/>
      <c r="AK54" s="93">
        <f t="shared" ref="AK54:AK85" si="16">IF(AJ54=$AJ$51,$AJ$52,0)</f>
        <v>0</v>
      </c>
      <c r="AL54" s="87"/>
      <c r="AM54" s="93">
        <f t="shared" ref="AM54:AM85" si="17">IF(AL54=$AL$51,$AL$52,0)</f>
        <v>0</v>
      </c>
      <c r="AN54" s="84"/>
      <c r="AO54" s="86">
        <f t="shared" ref="AO54:AO85" si="18">IF(AN54=$AN$51,$AN$52,0)</f>
        <v>0</v>
      </c>
      <c r="AP54" s="84"/>
      <c r="AQ54" s="86">
        <f t="shared" ref="AQ54:AQ85" si="19">IF(AP54=$AP$51,$AP$52,0)</f>
        <v>0</v>
      </c>
      <c r="AR54" s="84"/>
      <c r="AS54" s="86">
        <f t="shared" ref="AS54:AS85" si="20">IF(AR54=$AR$51,$AR$52,0)</f>
        <v>0</v>
      </c>
      <c r="AT54" s="84"/>
      <c r="AU54" s="86">
        <f t="shared" ref="AU54:AU85" si="21">IF(AT54=$AT$51,$AT$52,0)</f>
        <v>0</v>
      </c>
      <c r="AV54" s="84"/>
      <c r="AW54" s="86">
        <f t="shared" ref="AW54:AW85" si="22">IF(AV54=$AV$51,$AV$52,0)</f>
        <v>0</v>
      </c>
      <c r="AX54" s="84"/>
      <c r="AY54" s="86">
        <f t="shared" ref="AY54:AY85" si="23">IF(AX54=$AX$51,$AX$52,0)</f>
        <v>0</v>
      </c>
      <c r="AZ54" s="84"/>
      <c r="BA54" s="86">
        <f t="shared" ref="BA54:BA85" si="24">IF(AZ54=$AZ$51,$AZ$52,0)</f>
        <v>0</v>
      </c>
      <c r="BB54" s="92"/>
      <c r="BC54" s="89">
        <f>IF((E54="P"),SUM(F54:BB54),0)</f>
        <v>0</v>
      </c>
      <c r="BD54" s="90">
        <f t="shared" ref="BD54:BD100" si="25">(BC54*100)/F$46</f>
        <v>0</v>
      </c>
      <c r="BE54" s="91">
        <f t="shared" ref="BE54:BE100" si="26">IF(BC54&gt;=F$47,0.277777*BC54-0.5,0.12345679*BC54+2)</f>
        <v>2</v>
      </c>
      <c r="BF54" s="5" t="str">
        <f>IF($E$54:$E$100="P",IF(AND((BD54&lt;50),(BD54&gt;=0)),"INICIAL",IF(AND((BD54&lt;80),(BD54&gt;49)),"INTERMEDIO",IF(AND((BD54&lt;=100),(BD54&gt;79)),"AVANZADO"))),0)</f>
        <v>INICIAL</v>
      </c>
      <c r="BG54" s="282">
        <f>IF((E54="P"),BE54-$BE$103,0)</f>
        <v>0</v>
      </c>
      <c r="BH54" s="283">
        <f>IF((E54="P"),POWER(BG54,2),0)</f>
        <v>0</v>
      </c>
      <c r="BI54" s="283">
        <f>SUM(BH54:BH100)</f>
        <v>0</v>
      </c>
      <c r="BJ54" s="98">
        <f>IF((E54="P"),(SUM(F54:G54)+SUM(AB54:AC54)+SUM(AH54:AI54)+SUM(AX54:AY54))/4,0)</f>
        <v>0</v>
      </c>
      <c r="BK54" s="99" t="str">
        <f>IF($E$54:$E$100="P",IF(BJ54&lt;=0.25,"B",IF(BJ54&lt;=0.5,"MB",IF(BJ54&lt;=0.75,"MA",IF(BJ54&lt;=1,"A")))),0)</f>
        <v>B</v>
      </c>
      <c r="BL54" s="100">
        <f>IF((E54="P"),(SUM(N54:S54)+SUM(X54:Y54)+SUM(AD54:AE54)+SUM(AL54:AM54)+SUM(AP54:AQ54)+SUM(AZ54:BA54))/8,0)</f>
        <v>0</v>
      </c>
      <c r="BM54" s="99" t="str">
        <f>IF($E$54:$E$100="P",IF(BL54&lt;=0.25,"B",IF(BL54&lt;=0.5,"MB",IF(BL54=0.75,"MA",IF(BL54&lt;=1,"A")))),0)</f>
        <v>B</v>
      </c>
      <c r="BN54" s="100">
        <f>IF((E54="P"),(SUM(H54:M54)+SUM(T54:W54)+SUM(Z54:AA54)+SUM(AF54:AG54)+SUM(AJ54:AK54)+SUM(AN54:AO54)+SUM(AR54:AW54))/12,0)</f>
        <v>0</v>
      </c>
      <c r="BO54" s="99" t="str">
        <f>IF($E$54:$E$100="P",IF(BN54&lt;=0.25,"B",IF(BN54&lt;=0.5,"MB",IF(BN54&lt;=0.75,"MA",IF(BN54&lt;=1,"A")))),0)</f>
        <v>B</v>
      </c>
      <c r="BP54" s="101">
        <f>IF((E54="P"),SUM(BB54:BB54)/3,0)</f>
        <v>0</v>
      </c>
      <c r="BQ54" s="102" t="str">
        <f>IF($E$54:$E$100="P",IF(BP54&lt;=0.25,"B",IF(BP54&lt;=0.5,"MB",IF(BP54&lt;=0.75,"MA",IF(BP54&lt;=1,"A")))),0)</f>
        <v>B</v>
      </c>
      <c r="BR54" s="54"/>
      <c r="BU54" s="53"/>
      <c r="BV54" s="13"/>
      <c r="BW54" s="38"/>
    </row>
    <row r="55" spans="1:75" ht="12.75" customHeight="1" x14ac:dyDescent="0.2">
      <c r="A55" s="3"/>
      <c r="B55" s="5">
        <v>2</v>
      </c>
      <c r="C55" s="309" t="s">
        <v>149</v>
      </c>
      <c r="D55" s="310" t="s">
        <v>149</v>
      </c>
      <c r="E55" s="14"/>
      <c r="F55" s="84"/>
      <c r="G55" s="93">
        <f t="shared" si="1"/>
        <v>0</v>
      </c>
      <c r="H55" s="84"/>
      <c r="I55" s="93">
        <f t="shared" si="2"/>
        <v>0</v>
      </c>
      <c r="J55" s="84"/>
      <c r="K55" s="93">
        <f t="shared" si="3"/>
        <v>0</v>
      </c>
      <c r="L55" s="84"/>
      <c r="M55" s="93">
        <f t="shared" si="4"/>
        <v>0</v>
      </c>
      <c r="N55" s="84"/>
      <c r="O55" s="93">
        <f t="shared" si="5"/>
        <v>0</v>
      </c>
      <c r="P55" s="84"/>
      <c r="Q55" s="93">
        <f t="shared" si="6"/>
        <v>0</v>
      </c>
      <c r="R55" s="84"/>
      <c r="S55" s="86">
        <f t="shared" si="7"/>
        <v>0</v>
      </c>
      <c r="T55" s="84"/>
      <c r="U55" s="86">
        <f t="shared" si="8"/>
        <v>0</v>
      </c>
      <c r="V55" s="84"/>
      <c r="W55" s="86">
        <f t="shared" si="9"/>
        <v>0</v>
      </c>
      <c r="X55" s="84"/>
      <c r="Y55" s="86">
        <f t="shared" si="10"/>
        <v>0</v>
      </c>
      <c r="Z55" s="87"/>
      <c r="AA55" s="93">
        <f t="shared" si="11"/>
        <v>0</v>
      </c>
      <c r="AB55" s="87"/>
      <c r="AC55" s="93">
        <f t="shared" si="12"/>
        <v>0</v>
      </c>
      <c r="AD55" s="87"/>
      <c r="AE55" s="93">
        <f t="shared" si="13"/>
        <v>0</v>
      </c>
      <c r="AF55" s="87"/>
      <c r="AG55" s="93">
        <f t="shared" si="14"/>
        <v>0</v>
      </c>
      <c r="AH55" s="87"/>
      <c r="AI55" s="93">
        <f t="shared" si="15"/>
        <v>0</v>
      </c>
      <c r="AJ55" s="87"/>
      <c r="AK55" s="93">
        <f t="shared" si="16"/>
        <v>0</v>
      </c>
      <c r="AL55" s="87"/>
      <c r="AM55" s="93">
        <f t="shared" si="17"/>
        <v>0</v>
      </c>
      <c r="AN55" s="84"/>
      <c r="AO55" s="86">
        <f t="shared" si="18"/>
        <v>0</v>
      </c>
      <c r="AP55" s="84"/>
      <c r="AQ55" s="86">
        <f t="shared" si="19"/>
        <v>0</v>
      </c>
      <c r="AR55" s="84"/>
      <c r="AS55" s="86">
        <f t="shared" si="20"/>
        <v>0</v>
      </c>
      <c r="AT55" s="84"/>
      <c r="AU55" s="86">
        <f t="shared" si="21"/>
        <v>0</v>
      </c>
      <c r="AV55" s="84"/>
      <c r="AW55" s="86">
        <f t="shared" si="22"/>
        <v>0</v>
      </c>
      <c r="AX55" s="84"/>
      <c r="AY55" s="86">
        <f t="shared" si="23"/>
        <v>0</v>
      </c>
      <c r="AZ55" s="84"/>
      <c r="BA55" s="86">
        <f t="shared" si="24"/>
        <v>0</v>
      </c>
      <c r="BB55" s="84"/>
      <c r="BC55" s="89">
        <f>IF((E55="P"),SUM(F55:BB55),0)</f>
        <v>0</v>
      </c>
      <c r="BD55" s="90">
        <f t="shared" si="25"/>
        <v>0</v>
      </c>
      <c r="BE55" s="91">
        <f t="shared" si="26"/>
        <v>2</v>
      </c>
      <c r="BF55" s="5">
        <f t="shared" ref="BF55:BF100" si="27">IF($E$54:$E$100="P",IF(AND((BD55&lt;50),(BD55&gt;=0)),"INICIAL",IF(AND((BD55&lt;80),(BD55&gt;49)),"INTERMEDIO",IF(AND((BD55&lt;=100),(BD55&gt;79)),"AVANZADO"))),0)</f>
        <v>0</v>
      </c>
      <c r="BG55" s="282">
        <f t="shared" ref="BG55:BG60" si="28">IF((E55="P"),BE55-$BE$103,0)</f>
        <v>0</v>
      </c>
      <c r="BH55" s="283">
        <f t="shared" ref="BH55:BH100" si="29">IF((E55="P"),POWER(BG55,2),0)</f>
        <v>0</v>
      </c>
      <c r="BI55" s="284">
        <f>COUNTIF(E54:E100,"=P")</f>
        <v>1</v>
      </c>
      <c r="BJ55" s="98">
        <f t="shared" ref="BJ55:BJ100" si="30">IF((E55="P"),(SUM(F55:G55)+SUM(AB55:AC55)+SUM(AH55:AI55)+SUM(AX55:AY55))/4,0)</f>
        <v>0</v>
      </c>
      <c r="BK55" s="5">
        <f t="shared" ref="BK55:BK99" si="31">IF($E$54:$E$100="P",IF(BJ55&lt;=0.25,"B",IF(BJ55&lt;=0.5,"MB",IF(BJ55&lt;=0.75,"MA",IF(BJ55&lt;=1,"A")))),0)</f>
        <v>0</v>
      </c>
      <c r="BL55" s="100">
        <f t="shared" ref="BL55:BL100" si="32">IF((E55="P"),(SUM(N55:S55)+SUM(X55:Y55)+SUM(AD55:AE55)+SUM(AL55:AM55)+SUM(AP55:AQ55)+SUM(AZ55:BA55))/8,0)</f>
        <v>0</v>
      </c>
      <c r="BM55" s="5">
        <f t="shared" ref="BM55:BM100" si="33">IF($E$54:$E$100="P",IF(BL55&lt;=0.25,"B",IF(BL55&lt;=0.5,"MB",IF(BL55=0.75,"MA",IF(BL55&lt;=1,"A")))),0)</f>
        <v>0</v>
      </c>
      <c r="BN55" s="100">
        <f t="shared" ref="BN55:BN100" si="34">IF((E55="P"),(SUM(H55:M55)+SUM(T55:W55)+SUM(Z55:AA55)+SUM(AF55:AG55)+SUM(AJ55:AK55)+SUM(AN55:AO55)+SUM(AR55:AW55))/12,0)</f>
        <v>0</v>
      </c>
      <c r="BO55" s="5">
        <f t="shared" ref="BO55:BO100" si="35">IF($E$54:$E$100="P",IF(BN55&lt;=0.25,"B",IF(BN55&lt;=0.5,"MB",IF(BN55&lt;=0.75,"MA",IF(BN55&lt;=1,"A")))),0)</f>
        <v>0</v>
      </c>
      <c r="BP55" s="101">
        <f t="shared" ref="BP55:BP99" si="36">IF((E55="P"),SUM(BB55:BB55)/3,0)</f>
        <v>0</v>
      </c>
      <c r="BQ55" s="95">
        <f t="shared" ref="BQ55:BQ100" si="37">IF($E$54:$E$100="P",IF(BP55&lt;=0.25,"B",IF(BP55&lt;=0.5,"MB",IF(BP55&lt;=0.75,"MA",IF(BP55&lt;=1,"A")))),0)</f>
        <v>0</v>
      </c>
      <c r="BR55" s="54"/>
      <c r="BU55" s="53"/>
      <c r="BV55" s="13"/>
      <c r="BW55" s="38"/>
    </row>
    <row r="56" spans="1:75" ht="12.75" customHeight="1" x14ac:dyDescent="0.2">
      <c r="A56" s="3"/>
      <c r="B56" s="5">
        <v>3</v>
      </c>
      <c r="C56" s="309" t="s">
        <v>150</v>
      </c>
      <c r="D56" s="310" t="s">
        <v>150</v>
      </c>
      <c r="E56" s="14"/>
      <c r="F56" s="84"/>
      <c r="G56" s="93">
        <f t="shared" si="1"/>
        <v>0</v>
      </c>
      <c r="H56" s="84"/>
      <c r="I56" s="93">
        <f t="shared" si="2"/>
        <v>0</v>
      </c>
      <c r="J56" s="84"/>
      <c r="K56" s="93">
        <f t="shared" si="3"/>
        <v>0</v>
      </c>
      <c r="L56" s="84"/>
      <c r="M56" s="93">
        <f t="shared" si="4"/>
        <v>0</v>
      </c>
      <c r="N56" s="84"/>
      <c r="O56" s="93">
        <f t="shared" si="5"/>
        <v>0</v>
      </c>
      <c r="P56" s="84"/>
      <c r="Q56" s="93">
        <f t="shared" si="6"/>
        <v>0</v>
      </c>
      <c r="R56" s="84"/>
      <c r="S56" s="86">
        <f t="shared" si="7"/>
        <v>0</v>
      </c>
      <c r="T56" s="84"/>
      <c r="U56" s="86">
        <f t="shared" si="8"/>
        <v>0</v>
      </c>
      <c r="V56" s="84"/>
      <c r="W56" s="86">
        <f t="shared" si="9"/>
        <v>0</v>
      </c>
      <c r="X56" s="84"/>
      <c r="Y56" s="86">
        <f t="shared" si="10"/>
        <v>0</v>
      </c>
      <c r="Z56" s="87"/>
      <c r="AA56" s="93">
        <f t="shared" si="11"/>
        <v>0</v>
      </c>
      <c r="AB56" s="87"/>
      <c r="AC56" s="93">
        <f t="shared" si="12"/>
        <v>0</v>
      </c>
      <c r="AD56" s="87"/>
      <c r="AE56" s="93">
        <f t="shared" si="13"/>
        <v>0</v>
      </c>
      <c r="AF56" s="87"/>
      <c r="AG56" s="93">
        <f t="shared" si="14"/>
        <v>0</v>
      </c>
      <c r="AH56" s="87"/>
      <c r="AI56" s="93">
        <f t="shared" si="15"/>
        <v>0</v>
      </c>
      <c r="AJ56" s="87"/>
      <c r="AK56" s="93">
        <f t="shared" si="16"/>
        <v>0</v>
      </c>
      <c r="AL56" s="87"/>
      <c r="AM56" s="93">
        <f t="shared" si="17"/>
        <v>0</v>
      </c>
      <c r="AN56" s="84"/>
      <c r="AO56" s="86">
        <f t="shared" si="18"/>
        <v>0</v>
      </c>
      <c r="AP56" s="84"/>
      <c r="AQ56" s="86">
        <f t="shared" si="19"/>
        <v>0</v>
      </c>
      <c r="AR56" s="84"/>
      <c r="AS56" s="86">
        <f t="shared" si="20"/>
        <v>0</v>
      </c>
      <c r="AT56" s="84"/>
      <c r="AU56" s="86">
        <f t="shared" si="21"/>
        <v>0</v>
      </c>
      <c r="AV56" s="84"/>
      <c r="AW56" s="86">
        <f t="shared" si="22"/>
        <v>0</v>
      </c>
      <c r="AX56" s="84"/>
      <c r="AY56" s="86">
        <f t="shared" si="23"/>
        <v>0</v>
      </c>
      <c r="AZ56" s="84"/>
      <c r="BA56" s="86">
        <f t="shared" si="24"/>
        <v>0</v>
      </c>
      <c r="BB56" s="84"/>
      <c r="BC56" s="89">
        <f>IF((E56="P"),SUM(F56:BB56),0)</f>
        <v>0</v>
      </c>
      <c r="BD56" s="90">
        <f t="shared" si="25"/>
        <v>0</v>
      </c>
      <c r="BE56" s="91">
        <f t="shared" si="26"/>
        <v>2</v>
      </c>
      <c r="BF56" s="5">
        <f t="shared" si="27"/>
        <v>0</v>
      </c>
      <c r="BG56" s="282">
        <f>IF((E56="P"),BE56-$BE$103,0)</f>
        <v>0</v>
      </c>
      <c r="BH56" s="283">
        <f t="shared" si="29"/>
        <v>0</v>
      </c>
      <c r="BI56" s="284"/>
      <c r="BJ56" s="98">
        <f t="shared" si="30"/>
        <v>0</v>
      </c>
      <c r="BK56" s="5">
        <f t="shared" si="31"/>
        <v>0</v>
      </c>
      <c r="BL56" s="100">
        <f t="shared" si="32"/>
        <v>0</v>
      </c>
      <c r="BM56" s="5">
        <f t="shared" si="33"/>
        <v>0</v>
      </c>
      <c r="BN56" s="100">
        <f t="shared" si="34"/>
        <v>0</v>
      </c>
      <c r="BO56" s="5">
        <f t="shared" si="35"/>
        <v>0</v>
      </c>
      <c r="BP56" s="101">
        <f>IF((E56="P"),SUM(BB56:BB56)/3,0)</f>
        <v>0</v>
      </c>
      <c r="BQ56" s="95">
        <f t="shared" si="37"/>
        <v>0</v>
      </c>
      <c r="BR56" s="54"/>
      <c r="BS56" s="54"/>
      <c r="BT56" s="54"/>
      <c r="BU56" s="54"/>
      <c r="BV56" s="13"/>
    </row>
    <row r="57" spans="1:75" ht="12.75" customHeight="1" x14ac:dyDescent="0.2">
      <c r="A57" s="3"/>
      <c r="B57" s="5">
        <f t="shared" ref="B57:B99" si="38">B56+1</f>
        <v>4</v>
      </c>
      <c r="C57" s="309" t="s">
        <v>151</v>
      </c>
      <c r="D57" s="310" t="s">
        <v>151</v>
      </c>
      <c r="E57" s="14"/>
      <c r="F57" s="84"/>
      <c r="G57" s="93">
        <f t="shared" si="1"/>
        <v>0</v>
      </c>
      <c r="H57" s="84"/>
      <c r="I57" s="93">
        <f t="shared" si="2"/>
        <v>0</v>
      </c>
      <c r="J57" s="84"/>
      <c r="K57" s="93">
        <f t="shared" si="3"/>
        <v>0</v>
      </c>
      <c r="L57" s="84"/>
      <c r="M57" s="93">
        <f t="shared" si="4"/>
        <v>0</v>
      </c>
      <c r="N57" s="84"/>
      <c r="O57" s="93">
        <f t="shared" si="5"/>
        <v>0</v>
      </c>
      <c r="P57" s="84"/>
      <c r="Q57" s="93">
        <f t="shared" si="6"/>
        <v>0</v>
      </c>
      <c r="R57" s="84"/>
      <c r="S57" s="86">
        <f t="shared" si="7"/>
        <v>0</v>
      </c>
      <c r="T57" s="84"/>
      <c r="U57" s="86">
        <f t="shared" si="8"/>
        <v>0</v>
      </c>
      <c r="V57" s="84"/>
      <c r="W57" s="86">
        <f t="shared" si="9"/>
        <v>0</v>
      </c>
      <c r="X57" s="84"/>
      <c r="Y57" s="86">
        <f t="shared" si="10"/>
        <v>0</v>
      </c>
      <c r="Z57" s="87"/>
      <c r="AA57" s="93">
        <f t="shared" si="11"/>
        <v>0</v>
      </c>
      <c r="AB57" s="87"/>
      <c r="AC57" s="93">
        <f t="shared" si="12"/>
        <v>0</v>
      </c>
      <c r="AD57" s="87"/>
      <c r="AE57" s="93">
        <f t="shared" si="13"/>
        <v>0</v>
      </c>
      <c r="AF57" s="87"/>
      <c r="AG57" s="93">
        <f t="shared" si="14"/>
        <v>0</v>
      </c>
      <c r="AH57" s="87"/>
      <c r="AI57" s="93">
        <f t="shared" si="15"/>
        <v>0</v>
      </c>
      <c r="AJ57" s="87"/>
      <c r="AK57" s="93">
        <f t="shared" si="16"/>
        <v>0</v>
      </c>
      <c r="AL57" s="87"/>
      <c r="AM57" s="93">
        <f t="shared" si="17"/>
        <v>0</v>
      </c>
      <c r="AN57" s="84"/>
      <c r="AO57" s="86">
        <f t="shared" si="18"/>
        <v>0</v>
      </c>
      <c r="AP57" s="84"/>
      <c r="AQ57" s="86">
        <f t="shared" si="19"/>
        <v>0</v>
      </c>
      <c r="AR57" s="84"/>
      <c r="AS57" s="86">
        <f t="shared" si="20"/>
        <v>0</v>
      </c>
      <c r="AT57" s="84"/>
      <c r="AU57" s="86">
        <f t="shared" si="21"/>
        <v>0</v>
      </c>
      <c r="AV57" s="84"/>
      <c r="AW57" s="86">
        <f t="shared" si="22"/>
        <v>0</v>
      </c>
      <c r="AX57" s="84"/>
      <c r="AY57" s="86">
        <f t="shared" si="23"/>
        <v>0</v>
      </c>
      <c r="AZ57" s="84"/>
      <c r="BA57" s="86">
        <f t="shared" si="24"/>
        <v>0</v>
      </c>
      <c r="BB57" s="84"/>
      <c r="BC57" s="89">
        <f>IF((E57="P"),SUM(F57:BB57),0)</f>
        <v>0</v>
      </c>
      <c r="BD57" s="90">
        <f t="shared" si="25"/>
        <v>0</v>
      </c>
      <c r="BE57" s="91">
        <f t="shared" si="26"/>
        <v>2</v>
      </c>
      <c r="BF57" s="5">
        <f>IF($E$54:$E$100="P",IF(AND((BD57&lt;50),(BD57&gt;=0)),"INICIAL",IF(AND((BD57&lt;80),(BD57&gt;49)),"INTERMEDIO",IF(AND((BD57&lt;=100),(BD57&gt;79)),"AVANZADO"))),0)</f>
        <v>0</v>
      </c>
      <c r="BG57" s="282">
        <f>IF((E57="P"),BE57-$BE$103,0)</f>
        <v>0</v>
      </c>
      <c r="BH57" s="283">
        <f t="shared" si="29"/>
        <v>0</v>
      </c>
      <c r="BI57" s="284"/>
      <c r="BJ57" s="98">
        <f t="shared" si="30"/>
        <v>0</v>
      </c>
      <c r="BK57" s="5">
        <f t="shared" si="31"/>
        <v>0</v>
      </c>
      <c r="BL57" s="100">
        <f t="shared" si="32"/>
        <v>0</v>
      </c>
      <c r="BM57" s="5">
        <f t="shared" si="33"/>
        <v>0</v>
      </c>
      <c r="BN57" s="100">
        <f t="shared" si="34"/>
        <v>0</v>
      </c>
      <c r="BO57" s="5">
        <f t="shared" si="35"/>
        <v>0</v>
      </c>
      <c r="BP57" s="101">
        <f t="shared" si="36"/>
        <v>0</v>
      </c>
      <c r="BQ57" s="95">
        <f t="shared" si="37"/>
        <v>0</v>
      </c>
      <c r="BR57" s="54"/>
      <c r="BS57" s="54"/>
      <c r="BT57" s="54"/>
      <c r="BU57" s="54"/>
      <c r="BV57" s="13"/>
    </row>
    <row r="58" spans="1:75" ht="12.75" customHeight="1" x14ac:dyDescent="0.2">
      <c r="A58" s="3"/>
      <c r="B58" s="5">
        <f t="shared" si="38"/>
        <v>5</v>
      </c>
      <c r="C58" s="309" t="s">
        <v>152</v>
      </c>
      <c r="D58" s="310" t="s">
        <v>152</v>
      </c>
      <c r="E58" s="14"/>
      <c r="F58" s="84"/>
      <c r="G58" s="93">
        <f t="shared" si="1"/>
        <v>0</v>
      </c>
      <c r="H58" s="84"/>
      <c r="I58" s="93">
        <f t="shared" si="2"/>
        <v>0</v>
      </c>
      <c r="J58" s="84"/>
      <c r="K58" s="93">
        <f t="shared" si="3"/>
        <v>0</v>
      </c>
      <c r="L58" s="84"/>
      <c r="M58" s="93">
        <f t="shared" si="4"/>
        <v>0</v>
      </c>
      <c r="N58" s="84"/>
      <c r="O58" s="93">
        <f t="shared" si="5"/>
        <v>0</v>
      </c>
      <c r="P58" s="84"/>
      <c r="Q58" s="93">
        <f t="shared" si="6"/>
        <v>0</v>
      </c>
      <c r="R58" s="84"/>
      <c r="S58" s="86">
        <f t="shared" si="7"/>
        <v>0</v>
      </c>
      <c r="T58" s="84"/>
      <c r="U58" s="86">
        <f t="shared" si="8"/>
        <v>0</v>
      </c>
      <c r="V58" s="84"/>
      <c r="W58" s="86">
        <f t="shared" si="9"/>
        <v>0</v>
      </c>
      <c r="X58" s="84"/>
      <c r="Y58" s="86">
        <f t="shared" si="10"/>
        <v>0</v>
      </c>
      <c r="Z58" s="87"/>
      <c r="AA58" s="93">
        <f t="shared" si="11"/>
        <v>0</v>
      </c>
      <c r="AB58" s="87"/>
      <c r="AC58" s="93">
        <f t="shared" si="12"/>
        <v>0</v>
      </c>
      <c r="AD58" s="87"/>
      <c r="AE58" s="93">
        <f t="shared" si="13"/>
        <v>0</v>
      </c>
      <c r="AF58" s="87"/>
      <c r="AG58" s="93">
        <f t="shared" si="14"/>
        <v>0</v>
      </c>
      <c r="AH58" s="87"/>
      <c r="AI58" s="93">
        <f t="shared" si="15"/>
        <v>0</v>
      </c>
      <c r="AJ58" s="87"/>
      <c r="AK58" s="93">
        <f t="shared" si="16"/>
        <v>0</v>
      </c>
      <c r="AL58" s="87"/>
      <c r="AM58" s="93">
        <f t="shared" si="17"/>
        <v>0</v>
      </c>
      <c r="AN58" s="84"/>
      <c r="AO58" s="86">
        <f t="shared" si="18"/>
        <v>0</v>
      </c>
      <c r="AP58" s="84"/>
      <c r="AQ58" s="86">
        <f t="shared" si="19"/>
        <v>0</v>
      </c>
      <c r="AR58" s="84"/>
      <c r="AS58" s="86">
        <f t="shared" si="20"/>
        <v>0</v>
      </c>
      <c r="AT58" s="84"/>
      <c r="AU58" s="86">
        <f t="shared" si="21"/>
        <v>0</v>
      </c>
      <c r="AV58" s="84"/>
      <c r="AW58" s="86">
        <f t="shared" si="22"/>
        <v>0</v>
      </c>
      <c r="AX58" s="84"/>
      <c r="AY58" s="86">
        <f t="shared" si="23"/>
        <v>0</v>
      </c>
      <c r="AZ58" s="84"/>
      <c r="BA58" s="86">
        <f t="shared" si="24"/>
        <v>0</v>
      </c>
      <c r="BB58" s="84"/>
      <c r="BC58" s="89">
        <f t="shared" ref="BC58:BC100" si="39">IF((E58="P"),SUM(F58:BB58),0)</f>
        <v>0</v>
      </c>
      <c r="BD58" s="90">
        <f t="shared" si="25"/>
        <v>0</v>
      </c>
      <c r="BE58" s="91">
        <f t="shared" si="26"/>
        <v>2</v>
      </c>
      <c r="BF58" s="5">
        <f t="shared" si="27"/>
        <v>0</v>
      </c>
      <c r="BG58" s="282">
        <f t="shared" si="28"/>
        <v>0</v>
      </c>
      <c r="BH58" s="283">
        <f t="shared" si="29"/>
        <v>0</v>
      </c>
      <c r="BI58" s="284"/>
      <c r="BJ58" s="98">
        <f t="shared" si="30"/>
        <v>0</v>
      </c>
      <c r="BK58" s="5">
        <f t="shared" si="31"/>
        <v>0</v>
      </c>
      <c r="BL58" s="100">
        <f>IF((E58="P"),(SUM(N58:S58)+SUM(X58:Y58)+SUM(AD58:AE58)+SUM(AL58:AM58)+SUM(AP58:AQ58)+SUM(AZ58:BA58))/8,0)</f>
        <v>0</v>
      </c>
      <c r="BM58" s="5">
        <f t="shared" si="33"/>
        <v>0</v>
      </c>
      <c r="BN58" s="100">
        <f t="shared" si="34"/>
        <v>0</v>
      </c>
      <c r="BO58" s="5">
        <f t="shared" si="35"/>
        <v>0</v>
      </c>
      <c r="BP58" s="101">
        <f t="shared" si="36"/>
        <v>0</v>
      </c>
      <c r="BQ58" s="95">
        <f t="shared" si="37"/>
        <v>0</v>
      </c>
      <c r="BR58" s="54"/>
      <c r="BS58" s="54"/>
      <c r="BT58" s="54"/>
      <c r="BU58" s="54"/>
      <c r="BV58" s="13"/>
    </row>
    <row r="59" spans="1:75" ht="12.75" customHeight="1" x14ac:dyDescent="0.2">
      <c r="A59" s="3"/>
      <c r="B59" s="5">
        <f t="shared" si="38"/>
        <v>6</v>
      </c>
      <c r="C59" s="309" t="s">
        <v>153</v>
      </c>
      <c r="D59" s="310" t="s">
        <v>153</v>
      </c>
      <c r="E59" s="14"/>
      <c r="F59" s="84"/>
      <c r="G59" s="93">
        <f t="shared" si="1"/>
        <v>0</v>
      </c>
      <c r="H59" s="84"/>
      <c r="I59" s="93">
        <f t="shared" si="2"/>
        <v>0</v>
      </c>
      <c r="J59" s="84"/>
      <c r="K59" s="93">
        <f t="shared" si="3"/>
        <v>0</v>
      </c>
      <c r="L59" s="84"/>
      <c r="M59" s="93">
        <f t="shared" si="4"/>
        <v>0</v>
      </c>
      <c r="N59" s="84"/>
      <c r="O59" s="93">
        <f t="shared" si="5"/>
        <v>0</v>
      </c>
      <c r="P59" s="84"/>
      <c r="Q59" s="93">
        <f t="shared" si="6"/>
        <v>0</v>
      </c>
      <c r="R59" s="84"/>
      <c r="S59" s="86">
        <f t="shared" si="7"/>
        <v>0</v>
      </c>
      <c r="T59" s="84"/>
      <c r="U59" s="86">
        <f t="shared" si="8"/>
        <v>0</v>
      </c>
      <c r="V59" s="84"/>
      <c r="W59" s="86">
        <f t="shared" si="9"/>
        <v>0</v>
      </c>
      <c r="X59" s="84"/>
      <c r="Y59" s="86">
        <f t="shared" si="10"/>
        <v>0</v>
      </c>
      <c r="Z59" s="87"/>
      <c r="AA59" s="93">
        <f t="shared" si="11"/>
        <v>0</v>
      </c>
      <c r="AB59" s="87"/>
      <c r="AC59" s="93">
        <f t="shared" si="12"/>
        <v>0</v>
      </c>
      <c r="AD59" s="87"/>
      <c r="AE59" s="93">
        <f t="shared" si="13"/>
        <v>0</v>
      </c>
      <c r="AF59" s="87"/>
      <c r="AG59" s="93">
        <f t="shared" si="14"/>
        <v>0</v>
      </c>
      <c r="AH59" s="87"/>
      <c r="AI59" s="93">
        <f t="shared" si="15"/>
        <v>0</v>
      </c>
      <c r="AJ59" s="87"/>
      <c r="AK59" s="93">
        <f t="shared" si="16"/>
        <v>0</v>
      </c>
      <c r="AL59" s="87"/>
      <c r="AM59" s="93">
        <f t="shared" si="17"/>
        <v>0</v>
      </c>
      <c r="AN59" s="84"/>
      <c r="AO59" s="86">
        <f t="shared" si="18"/>
        <v>0</v>
      </c>
      <c r="AP59" s="84"/>
      <c r="AQ59" s="86">
        <f t="shared" si="19"/>
        <v>0</v>
      </c>
      <c r="AR59" s="84"/>
      <c r="AS59" s="86">
        <f t="shared" si="20"/>
        <v>0</v>
      </c>
      <c r="AT59" s="84"/>
      <c r="AU59" s="86">
        <f t="shared" si="21"/>
        <v>0</v>
      </c>
      <c r="AV59" s="84"/>
      <c r="AW59" s="86">
        <f t="shared" si="22"/>
        <v>0</v>
      </c>
      <c r="AX59" s="84"/>
      <c r="AY59" s="86">
        <f t="shared" si="23"/>
        <v>0</v>
      </c>
      <c r="AZ59" s="84"/>
      <c r="BA59" s="86">
        <f t="shared" si="24"/>
        <v>0</v>
      </c>
      <c r="BB59" s="84"/>
      <c r="BC59" s="89">
        <f t="shared" si="39"/>
        <v>0</v>
      </c>
      <c r="BD59" s="90">
        <f t="shared" si="25"/>
        <v>0</v>
      </c>
      <c r="BE59" s="91">
        <f t="shared" si="26"/>
        <v>2</v>
      </c>
      <c r="BF59" s="5">
        <f t="shared" si="27"/>
        <v>0</v>
      </c>
      <c r="BG59" s="282">
        <f t="shared" si="28"/>
        <v>0</v>
      </c>
      <c r="BH59" s="283">
        <f t="shared" si="29"/>
        <v>0</v>
      </c>
      <c r="BI59" s="284"/>
      <c r="BJ59" s="98">
        <f t="shared" si="30"/>
        <v>0</v>
      </c>
      <c r="BK59" s="5">
        <f t="shared" si="31"/>
        <v>0</v>
      </c>
      <c r="BL59" s="100">
        <f t="shared" si="32"/>
        <v>0</v>
      </c>
      <c r="BM59" s="5">
        <f t="shared" si="33"/>
        <v>0</v>
      </c>
      <c r="BN59" s="100">
        <f t="shared" si="34"/>
        <v>0</v>
      </c>
      <c r="BO59" s="5">
        <f t="shared" si="35"/>
        <v>0</v>
      </c>
      <c r="BP59" s="101">
        <f t="shared" si="36"/>
        <v>0</v>
      </c>
      <c r="BQ59" s="95">
        <f t="shared" si="37"/>
        <v>0</v>
      </c>
      <c r="BR59" s="54"/>
      <c r="BS59" s="54"/>
      <c r="BT59" s="54"/>
      <c r="BU59" s="54"/>
      <c r="BV59" s="13"/>
    </row>
    <row r="60" spans="1:75" ht="12.75" customHeight="1" x14ac:dyDescent="0.2">
      <c r="A60" s="3"/>
      <c r="B60" s="5">
        <f t="shared" si="38"/>
        <v>7</v>
      </c>
      <c r="C60" s="309" t="s">
        <v>154</v>
      </c>
      <c r="D60" s="310" t="s">
        <v>154</v>
      </c>
      <c r="E60" s="14"/>
      <c r="F60" s="84"/>
      <c r="G60" s="93">
        <f t="shared" si="1"/>
        <v>0</v>
      </c>
      <c r="H60" s="84"/>
      <c r="I60" s="93">
        <f t="shared" si="2"/>
        <v>0</v>
      </c>
      <c r="J60" s="84"/>
      <c r="K60" s="93">
        <f t="shared" si="3"/>
        <v>0</v>
      </c>
      <c r="L60" s="84"/>
      <c r="M60" s="93">
        <f t="shared" si="4"/>
        <v>0</v>
      </c>
      <c r="N60" s="84"/>
      <c r="O60" s="93">
        <f t="shared" si="5"/>
        <v>0</v>
      </c>
      <c r="P60" s="84"/>
      <c r="Q60" s="93">
        <f t="shared" si="6"/>
        <v>0</v>
      </c>
      <c r="R60" s="84"/>
      <c r="S60" s="86">
        <f t="shared" si="7"/>
        <v>0</v>
      </c>
      <c r="T60" s="84"/>
      <c r="U60" s="86">
        <f t="shared" si="8"/>
        <v>0</v>
      </c>
      <c r="V60" s="84"/>
      <c r="W60" s="86">
        <f t="shared" si="9"/>
        <v>0</v>
      </c>
      <c r="X60" s="84"/>
      <c r="Y60" s="86">
        <f t="shared" si="10"/>
        <v>0</v>
      </c>
      <c r="Z60" s="87"/>
      <c r="AA60" s="93">
        <f t="shared" si="11"/>
        <v>0</v>
      </c>
      <c r="AB60" s="87"/>
      <c r="AC60" s="93">
        <f t="shared" si="12"/>
        <v>0</v>
      </c>
      <c r="AD60" s="87"/>
      <c r="AE60" s="93">
        <f t="shared" si="13"/>
        <v>0</v>
      </c>
      <c r="AF60" s="87"/>
      <c r="AG60" s="93">
        <f t="shared" si="14"/>
        <v>0</v>
      </c>
      <c r="AH60" s="87"/>
      <c r="AI60" s="93">
        <f t="shared" si="15"/>
        <v>0</v>
      </c>
      <c r="AJ60" s="87"/>
      <c r="AK60" s="93">
        <f t="shared" si="16"/>
        <v>0</v>
      </c>
      <c r="AL60" s="87"/>
      <c r="AM60" s="93">
        <f t="shared" si="17"/>
        <v>0</v>
      </c>
      <c r="AN60" s="84"/>
      <c r="AO60" s="86">
        <f t="shared" si="18"/>
        <v>0</v>
      </c>
      <c r="AP60" s="84"/>
      <c r="AQ60" s="86">
        <f t="shared" si="19"/>
        <v>0</v>
      </c>
      <c r="AR60" s="84"/>
      <c r="AS60" s="86">
        <f t="shared" si="20"/>
        <v>0</v>
      </c>
      <c r="AT60" s="84"/>
      <c r="AU60" s="86">
        <f t="shared" si="21"/>
        <v>0</v>
      </c>
      <c r="AV60" s="84"/>
      <c r="AW60" s="86">
        <f t="shared" si="22"/>
        <v>0</v>
      </c>
      <c r="AX60" s="84"/>
      <c r="AY60" s="86">
        <f t="shared" si="23"/>
        <v>0</v>
      </c>
      <c r="AZ60" s="84"/>
      <c r="BA60" s="86">
        <f t="shared" si="24"/>
        <v>0</v>
      </c>
      <c r="BB60" s="84"/>
      <c r="BC60" s="89">
        <f t="shared" si="39"/>
        <v>0</v>
      </c>
      <c r="BD60" s="90">
        <f t="shared" si="25"/>
        <v>0</v>
      </c>
      <c r="BE60" s="91">
        <f t="shared" si="26"/>
        <v>2</v>
      </c>
      <c r="BF60" s="5">
        <f t="shared" si="27"/>
        <v>0</v>
      </c>
      <c r="BG60" s="282">
        <f t="shared" si="28"/>
        <v>0</v>
      </c>
      <c r="BH60" s="283">
        <f t="shared" si="29"/>
        <v>0</v>
      </c>
      <c r="BI60" s="284"/>
      <c r="BJ60" s="98">
        <f t="shared" si="30"/>
        <v>0</v>
      </c>
      <c r="BK60" s="5">
        <f t="shared" si="31"/>
        <v>0</v>
      </c>
      <c r="BL60" s="100">
        <f t="shared" si="32"/>
        <v>0</v>
      </c>
      <c r="BM60" s="5">
        <f t="shared" si="33"/>
        <v>0</v>
      </c>
      <c r="BN60" s="100">
        <f t="shared" si="34"/>
        <v>0</v>
      </c>
      <c r="BO60" s="5">
        <f t="shared" si="35"/>
        <v>0</v>
      </c>
      <c r="BP60" s="101">
        <f t="shared" si="36"/>
        <v>0</v>
      </c>
      <c r="BQ60" s="95">
        <f>IF($E$54:$E$100="P",IF(BP60&lt;=0.25,"B",IF(BP60&lt;=0.5,"MB",IF(BP60&lt;=0.75,"MA",IF(BP60&lt;=1,"A")))),0)</f>
        <v>0</v>
      </c>
      <c r="BR60" s="54"/>
      <c r="BS60" s="54"/>
      <c r="BT60" s="54"/>
      <c r="BU60" s="54"/>
      <c r="BV60" s="13"/>
    </row>
    <row r="61" spans="1:75" ht="12.75" customHeight="1" x14ac:dyDescent="0.2">
      <c r="A61" s="3"/>
      <c r="B61" s="5">
        <f t="shared" si="38"/>
        <v>8</v>
      </c>
      <c r="C61" s="309" t="s">
        <v>155</v>
      </c>
      <c r="D61" s="310" t="s">
        <v>155</v>
      </c>
      <c r="E61" s="14"/>
      <c r="F61" s="84"/>
      <c r="G61" s="93">
        <f t="shared" si="1"/>
        <v>0</v>
      </c>
      <c r="H61" s="84"/>
      <c r="I61" s="93">
        <f t="shared" si="2"/>
        <v>0</v>
      </c>
      <c r="J61" s="84"/>
      <c r="K61" s="93">
        <f t="shared" si="3"/>
        <v>0</v>
      </c>
      <c r="L61" s="84"/>
      <c r="M61" s="93">
        <f t="shared" si="4"/>
        <v>0</v>
      </c>
      <c r="N61" s="84"/>
      <c r="O61" s="93">
        <f t="shared" si="5"/>
        <v>0</v>
      </c>
      <c r="P61" s="84"/>
      <c r="Q61" s="93">
        <f t="shared" si="6"/>
        <v>0</v>
      </c>
      <c r="R61" s="84"/>
      <c r="S61" s="86">
        <f t="shared" si="7"/>
        <v>0</v>
      </c>
      <c r="T61" s="84"/>
      <c r="U61" s="86">
        <f t="shared" si="8"/>
        <v>0</v>
      </c>
      <c r="V61" s="84"/>
      <c r="W61" s="86">
        <f t="shared" si="9"/>
        <v>0</v>
      </c>
      <c r="X61" s="84"/>
      <c r="Y61" s="86">
        <f t="shared" si="10"/>
        <v>0</v>
      </c>
      <c r="Z61" s="87"/>
      <c r="AA61" s="93">
        <f t="shared" si="11"/>
        <v>0</v>
      </c>
      <c r="AB61" s="87"/>
      <c r="AC61" s="93">
        <f t="shared" si="12"/>
        <v>0</v>
      </c>
      <c r="AD61" s="87"/>
      <c r="AE61" s="93">
        <f t="shared" si="13"/>
        <v>0</v>
      </c>
      <c r="AF61" s="87"/>
      <c r="AG61" s="93">
        <f t="shared" si="14"/>
        <v>0</v>
      </c>
      <c r="AH61" s="87"/>
      <c r="AI61" s="93">
        <f t="shared" si="15"/>
        <v>0</v>
      </c>
      <c r="AJ61" s="87"/>
      <c r="AK61" s="93">
        <f t="shared" si="16"/>
        <v>0</v>
      </c>
      <c r="AL61" s="87"/>
      <c r="AM61" s="93">
        <f t="shared" si="17"/>
        <v>0</v>
      </c>
      <c r="AN61" s="84"/>
      <c r="AO61" s="86">
        <f t="shared" si="18"/>
        <v>0</v>
      </c>
      <c r="AP61" s="84"/>
      <c r="AQ61" s="86">
        <f t="shared" si="19"/>
        <v>0</v>
      </c>
      <c r="AR61" s="84"/>
      <c r="AS61" s="86">
        <f t="shared" si="20"/>
        <v>0</v>
      </c>
      <c r="AT61" s="84"/>
      <c r="AU61" s="86">
        <f t="shared" si="21"/>
        <v>0</v>
      </c>
      <c r="AV61" s="84"/>
      <c r="AW61" s="86">
        <f t="shared" si="22"/>
        <v>0</v>
      </c>
      <c r="AX61" s="84"/>
      <c r="AY61" s="86">
        <f t="shared" si="23"/>
        <v>0</v>
      </c>
      <c r="AZ61" s="84"/>
      <c r="BA61" s="86">
        <f t="shared" si="24"/>
        <v>0</v>
      </c>
      <c r="BB61" s="84"/>
      <c r="BC61" s="89">
        <f t="shared" si="39"/>
        <v>0</v>
      </c>
      <c r="BD61" s="90">
        <f t="shared" si="25"/>
        <v>0</v>
      </c>
      <c r="BE61" s="91">
        <f t="shared" si="26"/>
        <v>2</v>
      </c>
      <c r="BF61" s="5">
        <f t="shared" si="27"/>
        <v>0</v>
      </c>
      <c r="BG61" s="282">
        <f t="shared" ref="BG61:BG100" si="40">IF((E61="P"),BE61-$BE$103,0)</f>
        <v>0</v>
      </c>
      <c r="BH61" s="283">
        <f t="shared" si="29"/>
        <v>0</v>
      </c>
      <c r="BI61" s="284"/>
      <c r="BJ61" s="98">
        <f t="shared" si="30"/>
        <v>0</v>
      </c>
      <c r="BK61" s="5">
        <f t="shared" si="31"/>
        <v>0</v>
      </c>
      <c r="BL61" s="100">
        <f>IF((E61="P"),(SUM(N61:S61)+SUM(X61:Y61)+SUM(AD61:AE61)+SUM(AL61:AM61)+SUM(AP61:AQ61)+SUM(AZ61:BA61))/8,0)</f>
        <v>0</v>
      </c>
      <c r="BM61" s="5">
        <f>IF($E$54:$E$100="P",IF(BL61&lt;=0.25,"B",IF(BL61&lt;=0.5,"MB",IF(BL61=0.75,"MA",IF(BL61&lt;=1,"A")))),0)</f>
        <v>0</v>
      </c>
      <c r="BN61" s="100">
        <f t="shared" si="34"/>
        <v>0</v>
      </c>
      <c r="BO61" s="5">
        <f t="shared" si="35"/>
        <v>0</v>
      </c>
      <c r="BP61" s="101">
        <f t="shared" si="36"/>
        <v>0</v>
      </c>
      <c r="BQ61" s="95">
        <f t="shared" si="37"/>
        <v>0</v>
      </c>
      <c r="BR61" s="54"/>
      <c r="BS61" s="54"/>
      <c r="BT61" s="54"/>
      <c r="BU61" s="54"/>
      <c r="BV61" s="13"/>
    </row>
    <row r="62" spans="1:75" ht="12.75" customHeight="1" x14ac:dyDescent="0.2">
      <c r="A62" s="3"/>
      <c r="B62" s="5">
        <f t="shared" si="38"/>
        <v>9</v>
      </c>
      <c r="C62" s="309" t="s">
        <v>156</v>
      </c>
      <c r="D62" s="310" t="s">
        <v>156</v>
      </c>
      <c r="E62" s="14"/>
      <c r="F62" s="84"/>
      <c r="G62" s="93">
        <f t="shared" si="1"/>
        <v>0</v>
      </c>
      <c r="H62" s="84"/>
      <c r="I62" s="93">
        <f t="shared" si="2"/>
        <v>0</v>
      </c>
      <c r="J62" s="84"/>
      <c r="K62" s="93">
        <f t="shared" si="3"/>
        <v>0</v>
      </c>
      <c r="L62" s="84"/>
      <c r="M62" s="93">
        <f t="shared" si="4"/>
        <v>0</v>
      </c>
      <c r="N62" s="84"/>
      <c r="O62" s="93">
        <f t="shared" si="5"/>
        <v>0</v>
      </c>
      <c r="P62" s="84"/>
      <c r="Q62" s="93">
        <f t="shared" si="6"/>
        <v>0</v>
      </c>
      <c r="R62" s="84"/>
      <c r="S62" s="86">
        <f t="shared" si="7"/>
        <v>0</v>
      </c>
      <c r="T62" s="84"/>
      <c r="U62" s="86">
        <f t="shared" si="8"/>
        <v>0</v>
      </c>
      <c r="V62" s="84"/>
      <c r="W62" s="86">
        <f t="shared" si="9"/>
        <v>0</v>
      </c>
      <c r="X62" s="84"/>
      <c r="Y62" s="86">
        <f t="shared" si="10"/>
        <v>0</v>
      </c>
      <c r="Z62" s="87"/>
      <c r="AA62" s="93">
        <f t="shared" si="11"/>
        <v>0</v>
      </c>
      <c r="AB62" s="87"/>
      <c r="AC62" s="93">
        <f t="shared" si="12"/>
        <v>0</v>
      </c>
      <c r="AD62" s="87"/>
      <c r="AE62" s="93">
        <f t="shared" si="13"/>
        <v>0</v>
      </c>
      <c r="AF62" s="87"/>
      <c r="AG62" s="93">
        <f t="shared" si="14"/>
        <v>0</v>
      </c>
      <c r="AH62" s="87"/>
      <c r="AI62" s="93">
        <f t="shared" si="15"/>
        <v>0</v>
      </c>
      <c r="AJ62" s="87"/>
      <c r="AK62" s="93">
        <f t="shared" si="16"/>
        <v>0</v>
      </c>
      <c r="AL62" s="87"/>
      <c r="AM62" s="93">
        <f t="shared" si="17"/>
        <v>0</v>
      </c>
      <c r="AN62" s="84"/>
      <c r="AO62" s="86">
        <f t="shared" si="18"/>
        <v>0</v>
      </c>
      <c r="AP62" s="84"/>
      <c r="AQ62" s="86">
        <f t="shared" si="19"/>
        <v>0</v>
      </c>
      <c r="AR62" s="84"/>
      <c r="AS62" s="86">
        <f t="shared" si="20"/>
        <v>0</v>
      </c>
      <c r="AT62" s="84"/>
      <c r="AU62" s="86">
        <f t="shared" si="21"/>
        <v>0</v>
      </c>
      <c r="AV62" s="84"/>
      <c r="AW62" s="86">
        <f t="shared" si="22"/>
        <v>0</v>
      </c>
      <c r="AX62" s="84"/>
      <c r="AY62" s="86">
        <f t="shared" si="23"/>
        <v>0</v>
      </c>
      <c r="AZ62" s="84"/>
      <c r="BA62" s="86">
        <f t="shared" si="24"/>
        <v>0</v>
      </c>
      <c r="BB62" s="84"/>
      <c r="BC62" s="89">
        <f t="shared" si="39"/>
        <v>0</v>
      </c>
      <c r="BD62" s="90">
        <f t="shared" si="25"/>
        <v>0</v>
      </c>
      <c r="BE62" s="91">
        <f t="shared" si="26"/>
        <v>2</v>
      </c>
      <c r="BF62" s="5">
        <f t="shared" si="27"/>
        <v>0</v>
      </c>
      <c r="BG62" s="282">
        <f>IF((E62="P"),BE62-$BE$103,0)</f>
        <v>0</v>
      </c>
      <c r="BH62" s="283">
        <f t="shared" si="29"/>
        <v>0</v>
      </c>
      <c r="BI62" s="284"/>
      <c r="BJ62" s="98">
        <f t="shared" si="30"/>
        <v>0</v>
      </c>
      <c r="BK62" s="5">
        <f t="shared" si="31"/>
        <v>0</v>
      </c>
      <c r="BL62" s="100">
        <f t="shared" si="32"/>
        <v>0</v>
      </c>
      <c r="BM62" s="5">
        <f t="shared" si="33"/>
        <v>0</v>
      </c>
      <c r="BN62" s="100">
        <f>IF((E62="P"),(SUM(H62:M62)+SUM(T62:W62)+SUM(Z62:AA62)+SUM(AF62:AG62)+SUM(AJ62:AK62)+SUM(AN62:AO62)+SUM(AR62:AW62))/12,0)</f>
        <v>0</v>
      </c>
      <c r="BO62" s="5">
        <f>IF($E$54:$E$100="P",IF(BN62&lt;=0.25,"B",IF(BN62&lt;=0.5,"MB",IF(BN62&lt;=0.75,"MA",IF(BN62&lt;=1,"A")))),0)</f>
        <v>0</v>
      </c>
      <c r="BP62" s="101">
        <f t="shared" si="36"/>
        <v>0</v>
      </c>
      <c r="BQ62" s="95">
        <f t="shared" si="37"/>
        <v>0</v>
      </c>
      <c r="BR62" s="54"/>
      <c r="BS62" s="54"/>
      <c r="BT62" s="54"/>
      <c r="BU62" s="54"/>
      <c r="BV62" s="13"/>
    </row>
    <row r="63" spans="1:75" ht="12.75" customHeight="1" x14ac:dyDescent="0.2">
      <c r="A63" s="3"/>
      <c r="B63" s="5">
        <f t="shared" si="38"/>
        <v>10</v>
      </c>
      <c r="C63" s="309" t="s">
        <v>157</v>
      </c>
      <c r="D63" s="310" t="s">
        <v>157</v>
      </c>
      <c r="E63" s="14"/>
      <c r="F63" s="84"/>
      <c r="G63" s="93">
        <f t="shared" si="1"/>
        <v>0</v>
      </c>
      <c r="H63" s="84"/>
      <c r="I63" s="93">
        <f t="shared" si="2"/>
        <v>0</v>
      </c>
      <c r="J63" s="84"/>
      <c r="K63" s="93">
        <f t="shared" si="3"/>
        <v>0</v>
      </c>
      <c r="L63" s="84"/>
      <c r="M63" s="93">
        <f t="shared" si="4"/>
        <v>0</v>
      </c>
      <c r="N63" s="84"/>
      <c r="O63" s="93">
        <f t="shared" si="5"/>
        <v>0</v>
      </c>
      <c r="P63" s="84"/>
      <c r="Q63" s="93">
        <f t="shared" si="6"/>
        <v>0</v>
      </c>
      <c r="R63" s="84"/>
      <c r="S63" s="86">
        <f t="shared" si="7"/>
        <v>0</v>
      </c>
      <c r="T63" s="84"/>
      <c r="U63" s="86">
        <f t="shared" si="8"/>
        <v>0</v>
      </c>
      <c r="V63" s="84"/>
      <c r="W63" s="86">
        <f t="shared" si="9"/>
        <v>0</v>
      </c>
      <c r="X63" s="84"/>
      <c r="Y63" s="86">
        <f t="shared" si="10"/>
        <v>0</v>
      </c>
      <c r="Z63" s="87"/>
      <c r="AA63" s="93">
        <f t="shared" si="11"/>
        <v>0</v>
      </c>
      <c r="AB63" s="87"/>
      <c r="AC63" s="93">
        <f t="shared" si="12"/>
        <v>0</v>
      </c>
      <c r="AD63" s="87"/>
      <c r="AE63" s="93">
        <f t="shared" si="13"/>
        <v>0</v>
      </c>
      <c r="AF63" s="87"/>
      <c r="AG63" s="93">
        <f t="shared" si="14"/>
        <v>0</v>
      </c>
      <c r="AH63" s="87"/>
      <c r="AI63" s="93">
        <f t="shared" si="15"/>
        <v>0</v>
      </c>
      <c r="AJ63" s="87"/>
      <c r="AK63" s="93">
        <f t="shared" si="16"/>
        <v>0</v>
      </c>
      <c r="AL63" s="87"/>
      <c r="AM63" s="93">
        <f t="shared" si="17"/>
        <v>0</v>
      </c>
      <c r="AN63" s="84"/>
      <c r="AO63" s="86">
        <f t="shared" si="18"/>
        <v>0</v>
      </c>
      <c r="AP63" s="84"/>
      <c r="AQ63" s="86">
        <f t="shared" si="19"/>
        <v>0</v>
      </c>
      <c r="AR63" s="84"/>
      <c r="AS63" s="86">
        <f t="shared" si="20"/>
        <v>0</v>
      </c>
      <c r="AT63" s="84"/>
      <c r="AU63" s="86">
        <f t="shared" si="21"/>
        <v>0</v>
      </c>
      <c r="AV63" s="84"/>
      <c r="AW63" s="86">
        <f t="shared" si="22"/>
        <v>0</v>
      </c>
      <c r="AX63" s="84"/>
      <c r="AY63" s="86">
        <f t="shared" si="23"/>
        <v>0</v>
      </c>
      <c r="AZ63" s="84"/>
      <c r="BA63" s="86">
        <f t="shared" si="24"/>
        <v>0</v>
      </c>
      <c r="BB63" s="84"/>
      <c r="BC63" s="89">
        <f t="shared" si="39"/>
        <v>0</v>
      </c>
      <c r="BD63" s="90">
        <f t="shared" si="25"/>
        <v>0</v>
      </c>
      <c r="BE63" s="91">
        <f t="shared" si="26"/>
        <v>2</v>
      </c>
      <c r="BF63" s="5">
        <f t="shared" si="27"/>
        <v>0</v>
      </c>
      <c r="BG63" s="282">
        <f t="shared" si="40"/>
        <v>0</v>
      </c>
      <c r="BH63" s="283">
        <f t="shared" si="29"/>
        <v>0</v>
      </c>
      <c r="BI63" s="284"/>
      <c r="BJ63" s="98">
        <f t="shared" si="30"/>
        <v>0</v>
      </c>
      <c r="BK63" s="5">
        <f t="shared" si="31"/>
        <v>0</v>
      </c>
      <c r="BL63" s="100">
        <f t="shared" si="32"/>
        <v>0</v>
      </c>
      <c r="BM63" s="5">
        <f t="shared" si="33"/>
        <v>0</v>
      </c>
      <c r="BN63" s="100">
        <f t="shared" si="34"/>
        <v>0</v>
      </c>
      <c r="BO63" s="5">
        <f t="shared" si="35"/>
        <v>0</v>
      </c>
      <c r="BP63" s="101">
        <f t="shared" si="36"/>
        <v>0</v>
      </c>
      <c r="BQ63" s="95">
        <f t="shared" si="37"/>
        <v>0</v>
      </c>
      <c r="BR63" s="54"/>
      <c r="BS63" s="54"/>
      <c r="BT63" s="54"/>
      <c r="BU63" s="54"/>
      <c r="BV63" s="13"/>
    </row>
    <row r="64" spans="1:75" ht="12.75" customHeight="1" x14ac:dyDescent="0.2">
      <c r="A64" s="3"/>
      <c r="B64" s="5">
        <f t="shared" si="38"/>
        <v>11</v>
      </c>
      <c r="C64" s="309" t="s">
        <v>158</v>
      </c>
      <c r="D64" s="310" t="s">
        <v>158</v>
      </c>
      <c r="E64" s="14"/>
      <c r="F64" s="84"/>
      <c r="G64" s="93">
        <f t="shared" si="1"/>
        <v>0</v>
      </c>
      <c r="H64" s="84"/>
      <c r="I64" s="93">
        <f t="shared" si="2"/>
        <v>0</v>
      </c>
      <c r="J64" s="84"/>
      <c r="K64" s="93">
        <f t="shared" si="3"/>
        <v>0</v>
      </c>
      <c r="L64" s="84"/>
      <c r="M64" s="93">
        <f t="shared" si="4"/>
        <v>0</v>
      </c>
      <c r="N64" s="84"/>
      <c r="O64" s="93">
        <f t="shared" si="5"/>
        <v>0</v>
      </c>
      <c r="P64" s="84"/>
      <c r="Q64" s="93">
        <f t="shared" si="6"/>
        <v>0</v>
      </c>
      <c r="R64" s="84"/>
      <c r="S64" s="86">
        <f t="shared" si="7"/>
        <v>0</v>
      </c>
      <c r="T64" s="84"/>
      <c r="U64" s="86">
        <f t="shared" si="8"/>
        <v>0</v>
      </c>
      <c r="V64" s="84"/>
      <c r="W64" s="86">
        <f t="shared" si="9"/>
        <v>0</v>
      </c>
      <c r="X64" s="84"/>
      <c r="Y64" s="86">
        <f t="shared" si="10"/>
        <v>0</v>
      </c>
      <c r="Z64" s="87"/>
      <c r="AA64" s="93">
        <f t="shared" si="11"/>
        <v>0</v>
      </c>
      <c r="AB64" s="87"/>
      <c r="AC64" s="93">
        <f t="shared" si="12"/>
        <v>0</v>
      </c>
      <c r="AD64" s="87"/>
      <c r="AE64" s="93">
        <f t="shared" si="13"/>
        <v>0</v>
      </c>
      <c r="AF64" s="87"/>
      <c r="AG64" s="93">
        <f t="shared" si="14"/>
        <v>0</v>
      </c>
      <c r="AH64" s="87"/>
      <c r="AI64" s="93">
        <f t="shared" si="15"/>
        <v>0</v>
      </c>
      <c r="AJ64" s="87"/>
      <c r="AK64" s="93">
        <f t="shared" si="16"/>
        <v>0</v>
      </c>
      <c r="AL64" s="87"/>
      <c r="AM64" s="93">
        <f t="shared" si="17"/>
        <v>0</v>
      </c>
      <c r="AN64" s="84"/>
      <c r="AO64" s="86">
        <f t="shared" si="18"/>
        <v>0</v>
      </c>
      <c r="AP64" s="84"/>
      <c r="AQ64" s="86">
        <f t="shared" si="19"/>
        <v>0</v>
      </c>
      <c r="AR64" s="84"/>
      <c r="AS64" s="86">
        <f t="shared" si="20"/>
        <v>0</v>
      </c>
      <c r="AT64" s="84"/>
      <c r="AU64" s="86">
        <f t="shared" si="21"/>
        <v>0</v>
      </c>
      <c r="AV64" s="84"/>
      <c r="AW64" s="86">
        <f t="shared" si="22"/>
        <v>0</v>
      </c>
      <c r="AX64" s="84"/>
      <c r="AY64" s="86">
        <f t="shared" si="23"/>
        <v>0</v>
      </c>
      <c r="AZ64" s="84"/>
      <c r="BA64" s="86">
        <f t="shared" si="24"/>
        <v>0</v>
      </c>
      <c r="BB64" s="84"/>
      <c r="BC64" s="89">
        <f t="shared" si="39"/>
        <v>0</v>
      </c>
      <c r="BD64" s="90">
        <f t="shared" si="25"/>
        <v>0</v>
      </c>
      <c r="BE64" s="91">
        <f t="shared" si="26"/>
        <v>2</v>
      </c>
      <c r="BF64" s="5">
        <f t="shared" si="27"/>
        <v>0</v>
      </c>
      <c r="BG64" s="282">
        <f t="shared" si="40"/>
        <v>0</v>
      </c>
      <c r="BH64" s="283">
        <f t="shared" si="29"/>
        <v>0</v>
      </c>
      <c r="BI64" s="284"/>
      <c r="BJ64" s="98">
        <f t="shared" si="30"/>
        <v>0</v>
      </c>
      <c r="BK64" s="5">
        <f>IF($E$54:$E$100="P",IF(BJ64&lt;=0.25,"B",IF(BJ64&lt;=0.5,"MB",IF(BJ64&lt;=0.75,"MA",IF(BJ64&lt;=1,"A")))),0)</f>
        <v>0</v>
      </c>
      <c r="BL64" s="100">
        <f t="shared" si="32"/>
        <v>0</v>
      </c>
      <c r="BM64" s="5">
        <f t="shared" si="33"/>
        <v>0</v>
      </c>
      <c r="BN64" s="100">
        <f t="shared" si="34"/>
        <v>0</v>
      </c>
      <c r="BO64" s="5">
        <f t="shared" si="35"/>
        <v>0</v>
      </c>
      <c r="BP64" s="101">
        <f t="shared" si="36"/>
        <v>0</v>
      </c>
      <c r="BQ64" s="95">
        <f t="shared" si="37"/>
        <v>0</v>
      </c>
      <c r="BR64" s="54"/>
      <c r="BS64" s="54"/>
      <c r="BT64" s="54"/>
      <c r="BU64" s="54"/>
      <c r="BV64" s="13"/>
    </row>
    <row r="65" spans="1:93" ht="12.75" customHeight="1" x14ac:dyDescent="0.2">
      <c r="A65" s="3"/>
      <c r="B65" s="5">
        <f t="shared" si="38"/>
        <v>12</v>
      </c>
      <c r="C65" s="309" t="s">
        <v>159</v>
      </c>
      <c r="D65" s="310" t="s">
        <v>159</v>
      </c>
      <c r="E65" s="14"/>
      <c r="F65" s="84"/>
      <c r="G65" s="93">
        <f t="shared" si="1"/>
        <v>0</v>
      </c>
      <c r="H65" s="84"/>
      <c r="I65" s="93">
        <f t="shared" si="2"/>
        <v>0</v>
      </c>
      <c r="J65" s="84"/>
      <c r="K65" s="93">
        <f t="shared" si="3"/>
        <v>0</v>
      </c>
      <c r="L65" s="84"/>
      <c r="M65" s="93">
        <f t="shared" si="4"/>
        <v>0</v>
      </c>
      <c r="N65" s="84"/>
      <c r="O65" s="93">
        <f t="shared" si="5"/>
        <v>0</v>
      </c>
      <c r="P65" s="84"/>
      <c r="Q65" s="93">
        <f t="shared" si="6"/>
        <v>0</v>
      </c>
      <c r="R65" s="84"/>
      <c r="S65" s="86">
        <f t="shared" si="7"/>
        <v>0</v>
      </c>
      <c r="T65" s="84"/>
      <c r="U65" s="86">
        <f t="shared" si="8"/>
        <v>0</v>
      </c>
      <c r="V65" s="84"/>
      <c r="W65" s="86">
        <f t="shared" si="9"/>
        <v>0</v>
      </c>
      <c r="X65" s="84"/>
      <c r="Y65" s="86">
        <f t="shared" si="10"/>
        <v>0</v>
      </c>
      <c r="Z65" s="87"/>
      <c r="AA65" s="93">
        <f t="shared" si="11"/>
        <v>0</v>
      </c>
      <c r="AB65" s="87"/>
      <c r="AC65" s="93">
        <f t="shared" si="12"/>
        <v>0</v>
      </c>
      <c r="AD65" s="87"/>
      <c r="AE65" s="93">
        <f t="shared" si="13"/>
        <v>0</v>
      </c>
      <c r="AF65" s="87"/>
      <c r="AG65" s="93">
        <f t="shared" si="14"/>
        <v>0</v>
      </c>
      <c r="AH65" s="87"/>
      <c r="AI65" s="93">
        <f t="shared" si="15"/>
        <v>0</v>
      </c>
      <c r="AJ65" s="87"/>
      <c r="AK65" s="93">
        <f t="shared" si="16"/>
        <v>0</v>
      </c>
      <c r="AL65" s="87"/>
      <c r="AM65" s="93">
        <f t="shared" si="17"/>
        <v>0</v>
      </c>
      <c r="AN65" s="84"/>
      <c r="AO65" s="86">
        <f t="shared" si="18"/>
        <v>0</v>
      </c>
      <c r="AP65" s="84"/>
      <c r="AQ65" s="86">
        <f t="shared" si="19"/>
        <v>0</v>
      </c>
      <c r="AR65" s="84"/>
      <c r="AS65" s="86">
        <f t="shared" si="20"/>
        <v>0</v>
      </c>
      <c r="AT65" s="84"/>
      <c r="AU65" s="86">
        <f t="shared" si="21"/>
        <v>0</v>
      </c>
      <c r="AV65" s="84"/>
      <c r="AW65" s="86">
        <f t="shared" si="22"/>
        <v>0</v>
      </c>
      <c r="AX65" s="84"/>
      <c r="AY65" s="86">
        <f t="shared" si="23"/>
        <v>0</v>
      </c>
      <c r="AZ65" s="84"/>
      <c r="BA65" s="86">
        <f t="shared" si="24"/>
        <v>0</v>
      </c>
      <c r="BB65" s="84"/>
      <c r="BC65" s="89">
        <f t="shared" si="39"/>
        <v>0</v>
      </c>
      <c r="BD65" s="90">
        <f t="shared" si="25"/>
        <v>0</v>
      </c>
      <c r="BE65" s="91">
        <f t="shared" si="26"/>
        <v>2</v>
      </c>
      <c r="BF65" s="5">
        <f t="shared" si="27"/>
        <v>0</v>
      </c>
      <c r="BG65" s="282">
        <f t="shared" si="40"/>
        <v>0</v>
      </c>
      <c r="BH65" s="283">
        <f t="shared" si="29"/>
        <v>0</v>
      </c>
      <c r="BI65" s="284"/>
      <c r="BJ65" s="98">
        <f t="shared" si="30"/>
        <v>0</v>
      </c>
      <c r="BK65" s="5">
        <f t="shared" si="31"/>
        <v>0</v>
      </c>
      <c r="BL65" s="100">
        <f t="shared" si="32"/>
        <v>0</v>
      </c>
      <c r="BM65" s="5">
        <f t="shared" si="33"/>
        <v>0</v>
      </c>
      <c r="BN65" s="100">
        <f t="shared" si="34"/>
        <v>0</v>
      </c>
      <c r="BO65" s="5">
        <f t="shared" si="35"/>
        <v>0</v>
      </c>
      <c r="BP65" s="101">
        <f t="shared" si="36"/>
        <v>0</v>
      </c>
      <c r="BQ65" s="95">
        <f t="shared" si="37"/>
        <v>0</v>
      </c>
      <c r="BR65" s="54"/>
      <c r="BS65" s="54"/>
      <c r="BT65" s="54"/>
      <c r="BU65" s="54"/>
      <c r="BV65" s="13"/>
    </row>
    <row r="66" spans="1:93" ht="12.75" customHeight="1" x14ac:dyDescent="0.2">
      <c r="A66" s="3"/>
      <c r="B66" s="5">
        <f t="shared" si="38"/>
        <v>13</v>
      </c>
      <c r="C66" s="309" t="s">
        <v>160</v>
      </c>
      <c r="D66" s="310" t="s">
        <v>160</v>
      </c>
      <c r="E66" s="14"/>
      <c r="F66" s="84"/>
      <c r="G66" s="93">
        <f t="shared" si="1"/>
        <v>0</v>
      </c>
      <c r="H66" s="84"/>
      <c r="I66" s="93">
        <f t="shared" si="2"/>
        <v>0</v>
      </c>
      <c r="J66" s="84"/>
      <c r="K66" s="93">
        <f t="shared" si="3"/>
        <v>0</v>
      </c>
      <c r="L66" s="84"/>
      <c r="M66" s="93">
        <f t="shared" si="4"/>
        <v>0</v>
      </c>
      <c r="N66" s="84"/>
      <c r="O66" s="93">
        <f t="shared" si="5"/>
        <v>0</v>
      </c>
      <c r="P66" s="84"/>
      <c r="Q66" s="93">
        <f t="shared" si="6"/>
        <v>0</v>
      </c>
      <c r="R66" s="84"/>
      <c r="S66" s="86">
        <f t="shared" si="7"/>
        <v>0</v>
      </c>
      <c r="T66" s="84"/>
      <c r="U66" s="86">
        <f t="shared" si="8"/>
        <v>0</v>
      </c>
      <c r="V66" s="84"/>
      <c r="W66" s="86">
        <f t="shared" si="9"/>
        <v>0</v>
      </c>
      <c r="X66" s="84"/>
      <c r="Y66" s="86">
        <f t="shared" si="10"/>
        <v>0</v>
      </c>
      <c r="Z66" s="87"/>
      <c r="AA66" s="93">
        <f t="shared" si="11"/>
        <v>0</v>
      </c>
      <c r="AB66" s="87"/>
      <c r="AC66" s="93">
        <f t="shared" si="12"/>
        <v>0</v>
      </c>
      <c r="AD66" s="87"/>
      <c r="AE66" s="93">
        <f t="shared" si="13"/>
        <v>0</v>
      </c>
      <c r="AF66" s="87"/>
      <c r="AG66" s="93">
        <f t="shared" si="14"/>
        <v>0</v>
      </c>
      <c r="AH66" s="87"/>
      <c r="AI66" s="93">
        <f t="shared" si="15"/>
        <v>0</v>
      </c>
      <c r="AJ66" s="87"/>
      <c r="AK66" s="93">
        <f t="shared" si="16"/>
        <v>0</v>
      </c>
      <c r="AL66" s="87"/>
      <c r="AM66" s="93">
        <f t="shared" si="17"/>
        <v>0</v>
      </c>
      <c r="AN66" s="84"/>
      <c r="AO66" s="86">
        <f t="shared" si="18"/>
        <v>0</v>
      </c>
      <c r="AP66" s="84"/>
      <c r="AQ66" s="86">
        <f t="shared" si="19"/>
        <v>0</v>
      </c>
      <c r="AR66" s="84"/>
      <c r="AS66" s="86">
        <f t="shared" si="20"/>
        <v>0</v>
      </c>
      <c r="AT66" s="84"/>
      <c r="AU66" s="86">
        <f t="shared" si="21"/>
        <v>0</v>
      </c>
      <c r="AV66" s="84"/>
      <c r="AW66" s="86">
        <f t="shared" si="22"/>
        <v>0</v>
      </c>
      <c r="AX66" s="84"/>
      <c r="AY66" s="86">
        <f t="shared" si="23"/>
        <v>0</v>
      </c>
      <c r="AZ66" s="84"/>
      <c r="BA66" s="86">
        <f t="shared" si="24"/>
        <v>0</v>
      </c>
      <c r="BB66" s="84"/>
      <c r="BC66" s="89">
        <f t="shared" si="39"/>
        <v>0</v>
      </c>
      <c r="BD66" s="90">
        <f t="shared" si="25"/>
        <v>0</v>
      </c>
      <c r="BE66" s="91">
        <f t="shared" si="26"/>
        <v>2</v>
      </c>
      <c r="BF66" s="5">
        <f t="shared" si="27"/>
        <v>0</v>
      </c>
      <c r="BG66" s="282">
        <f t="shared" si="40"/>
        <v>0</v>
      </c>
      <c r="BH66" s="283">
        <f t="shared" si="29"/>
        <v>0</v>
      </c>
      <c r="BI66" s="284"/>
      <c r="BJ66" s="98">
        <f t="shared" si="30"/>
        <v>0</v>
      </c>
      <c r="BK66" s="5">
        <f t="shared" si="31"/>
        <v>0</v>
      </c>
      <c r="BL66" s="100">
        <f t="shared" si="32"/>
        <v>0</v>
      </c>
      <c r="BM66" s="5">
        <f t="shared" si="33"/>
        <v>0</v>
      </c>
      <c r="BN66" s="100">
        <f t="shared" si="34"/>
        <v>0</v>
      </c>
      <c r="BO66" s="5">
        <f t="shared" si="35"/>
        <v>0</v>
      </c>
      <c r="BP66" s="101">
        <f t="shared" si="36"/>
        <v>0</v>
      </c>
      <c r="BQ66" s="95">
        <f t="shared" si="37"/>
        <v>0</v>
      </c>
      <c r="BR66" s="54"/>
      <c r="BS66" s="54"/>
      <c r="BT66" s="54"/>
      <c r="BU66" s="54"/>
      <c r="BV66" s="13"/>
    </row>
    <row r="67" spans="1:93" ht="12.75" customHeight="1" x14ac:dyDescent="0.2">
      <c r="A67" s="3"/>
      <c r="B67" s="5">
        <f t="shared" si="38"/>
        <v>14</v>
      </c>
      <c r="C67" s="309" t="s">
        <v>161</v>
      </c>
      <c r="D67" s="310" t="s">
        <v>161</v>
      </c>
      <c r="E67" s="14"/>
      <c r="F67" s="84"/>
      <c r="G67" s="93">
        <f t="shared" si="1"/>
        <v>0</v>
      </c>
      <c r="H67" s="84"/>
      <c r="I67" s="93">
        <f t="shared" si="2"/>
        <v>0</v>
      </c>
      <c r="J67" s="84"/>
      <c r="K67" s="93">
        <f t="shared" si="3"/>
        <v>0</v>
      </c>
      <c r="L67" s="84"/>
      <c r="M67" s="93">
        <f t="shared" si="4"/>
        <v>0</v>
      </c>
      <c r="N67" s="84"/>
      <c r="O67" s="93">
        <f t="shared" si="5"/>
        <v>0</v>
      </c>
      <c r="P67" s="84"/>
      <c r="Q67" s="93">
        <f t="shared" si="6"/>
        <v>0</v>
      </c>
      <c r="R67" s="84"/>
      <c r="S67" s="86">
        <f t="shared" si="7"/>
        <v>0</v>
      </c>
      <c r="T67" s="84"/>
      <c r="U67" s="86">
        <f t="shared" si="8"/>
        <v>0</v>
      </c>
      <c r="V67" s="84"/>
      <c r="W67" s="86">
        <f t="shared" si="9"/>
        <v>0</v>
      </c>
      <c r="X67" s="84"/>
      <c r="Y67" s="86">
        <f t="shared" si="10"/>
        <v>0</v>
      </c>
      <c r="Z67" s="87"/>
      <c r="AA67" s="93">
        <f t="shared" si="11"/>
        <v>0</v>
      </c>
      <c r="AB67" s="87"/>
      <c r="AC67" s="93">
        <f t="shared" si="12"/>
        <v>0</v>
      </c>
      <c r="AD67" s="87"/>
      <c r="AE67" s="93">
        <f t="shared" si="13"/>
        <v>0</v>
      </c>
      <c r="AF67" s="87"/>
      <c r="AG67" s="93">
        <f t="shared" si="14"/>
        <v>0</v>
      </c>
      <c r="AH67" s="87"/>
      <c r="AI67" s="93">
        <f t="shared" si="15"/>
        <v>0</v>
      </c>
      <c r="AJ67" s="87"/>
      <c r="AK67" s="93">
        <f t="shared" si="16"/>
        <v>0</v>
      </c>
      <c r="AL67" s="87"/>
      <c r="AM67" s="93">
        <f t="shared" si="17"/>
        <v>0</v>
      </c>
      <c r="AN67" s="84"/>
      <c r="AO67" s="86">
        <f t="shared" si="18"/>
        <v>0</v>
      </c>
      <c r="AP67" s="84"/>
      <c r="AQ67" s="86">
        <f t="shared" si="19"/>
        <v>0</v>
      </c>
      <c r="AR67" s="84"/>
      <c r="AS67" s="86">
        <f t="shared" si="20"/>
        <v>0</v>
      </c>
      <c r="AT67" s="84"/>
      <c r="AU67" s="86">
        <f t="shared" si="21"/>
        <v>0</v>
      </c>
      <c r="AV67" s="84"/>
      <c r="AW67" s="86">
        <f t="shared" si="22"/>
        <v>0</v>
      </c>
      <c r="AX67" s="84"/>
      <c r="AY67" s="86">
        <f t="shared" si="23"/>
        <v>0</v>
      </c>
      <c r="AZ67" s="84"/>
      <c r="BA67" s="86">
        <f t="shared" si="24"/>
        <v>0</v>
      </c>
      <c r="BB67" s="84"/>
      <c r="BC67" s="89">
        <f t="shared" si="39"/>
        <v>0</v>
      </c>
      <c r="BD67" s="90">
        <f t="shared" si="25"/>
        <v>0</v>
      </c>
      <c r="BE67" s="91">
        <f t="shared" si="26"/>
        <v>2</v>
      </c>
      <c r="BF67" s="5">
        <f t="shared" si="27"/>
        <v>0</v>
      </c>
      <c r="BG67" s="282">
        <f t="shared" si="40"/>
        <v>0</v>
      </c>
      <c r="BH67" s="283">
        <f t="shared" si="29"/>
        <v>0</v>
      </c>
      <c r="BI67" s="284"/>
      <c r="BJ67" s="98">
        <f t="shared" si="30"/>
        <v>0</v>
      </c>
      <c r="BK67" s="5">
        <f t="shared" si="31"/>
        <v>0</v>
      </c>
      <c r="BL67" s="100">
        <f t="shared" si="32"/>
        <v>0</v>
      </c>
      <c r="BM67" s="5">
        <f t="shared" si="33"/>
        <v>0</v>
      </c>
      <c r="BN67" s="100">
        <f t="shared" si="34"/>
        <v>0</v>
      </c>
      <c r="BO67" s="5">
        <f t="shared" si="35"/>
        <v>0</v>
      </c>
      <c r="BP67" s="101">
        <f t="shared" si="36"/>
        <v>0</v>
      </c>
      <c r="BQ67" s="95">
        <f t="shared" si="37"/>
        <v>0</v>
      </c>
      <c r="BR67" s="54"/>
      <c r="BS67" s="54"/>
      <c r="BT67" s="54"/>
      <c r="BU67" s="54"/>
      <c r="BV67" s="13"/>
    </row>
    <row r="68" spans="1:93" ht="12.75" customHeight="1" x14ac:dyDescent="0.2">
      <c r="A68" s="3"/>
      <c r="B68" s="5">
        <f t="shared" si="38"/>
        <v>15</v>
      </c>
      <c r="C68" s="309" t="s">
        <v>162</v>
      </c>
      <c r="D68" s="310" t="s">
        <v>162</v>
      </c>
      <c r="E68" s="14"/>
      <c r="F68" s="84"/>
      <c r="G68" s="93">
        <f t="shared" si="1"/>
        <v>0</v>
      </c>
      <c r="H68" s="84"/>
      <c r="I68" s="93">
        <f t="shared" si="2"/>
        <v>0</v>
      </c>
      <c r="J68" s="84"/>
      <c r="K68" s="93">
        <f t="shared" si="3"/>
        <v>0</v>
      </c>
      <c r="L68" s="84"/>
      <c r="M68" s="93">
        <f t="shared" si="4"/>
        <v>0</v>
      </c>
      <c r="N68" s="84"/>
      <c r="O68" s="93">
        <f t="shared" si="5"/>
        <v>0</v>
      </c>
      <c r="P68" s="84"/>
      <c r="Q68" s="93">
        <f t="shared" si="6"/>
        <v>0</v>
      </c>
      <c r="R68" s="84"/>
      <c r="S68" s="86">
        <f t="shared" si="7"/>
        <v>0</v>
      </c>
      <c r="T68" s="84"/>
      <c r="U68" s="86">
        <f t="shared" si="8"/>
        <v>0</v>
      </c>
      <c r="V68" s="84"/>
      <c r="W68" s="86">
        <f t="shared" si="9"/>
        <v>0</v>
      </c>
      <c r="X68" s="84"/>
      <c r="Y68" s="86">
        <f t="shared" si="10"/>
        <v>0</v>
      </c>
      <c r="Z68" s="87"/>
      <c r="AA68" s="93">
        <f t="shared" si="11"/>
        <v>0</v>
      </c>
      <c r="AB68" s="87"/>
      <c r="AC68" s="93">
        <f t="shared" si="12"/>
        <v>0</v>
      </c>
      <c r="AD68" s="87"/>
      <c r="AE68" s="93">
        <f t="shared" si="13"/>
        <v>0</v>
      </c>
      <c r="AF68" s="87"/>
      <c r="AG68" s="93">
        <f t="shared" si="14"/>
        <v>0</v>
      </c>
      <c r="AH68" s="87"/>
      <c r="AI68" s="93">
        <f t="shared" si="15"/>
        <v>0</v>
      </c>
      <c r="AJ68" s="87"/>
      <c r="AK68" s="93">
        <f t="shared" si="16"/>
        <v>0</v>
      </c>
      <c r="AL68" s="87"/>
      <c r="AM68" s="93">
        <f t="shared" si="17"/>
        <v>0</v>
      </c>
      <c r="AN68" s="84"/>
      <c r="AO68" s="86">
        <f t="shared" si="18"/>
        <v>0</v>
      </c>
      <c r="AP68" s="84"/>
      <c r="AQ68" s="86">
        <f t="shared" si="19"/>
        <v>0</v>
      </c>
      <c r="AR68" s="84"/>
      <c r="AS68" s="86">
        <f t="shared" si="20"/>
        <v>0</v>
      </c>
      <c r="AT68" s="84"/>
      <c r="AU68" s="86">
        <f t="shared" si="21"/>
        <v>0</v>
      </c>
      <c r="AV68" s="84"/>
      <c r="AW68" s="86">
        <f t="shared" si="22"/>
        <v>0</v>
      </c>
      <c r="AX68" s="84"/>
      <c r="AY68" s="86">
        <f t="shared" si="23"/>
        <v>0</v>
      </c>
      <c r="AZ68" s="84"/>
      <c r="BA68" s="86">
        <f t="shared" si="24"/>
        <v>0</v>
      </c>
      <c r="BB68" s="84"/>
      <c r="BC68" s="89">
        <f t="shared" si="39"/>
        <v>0</v>
      </c>
      <c r="BD68" s="90">
        <f t="shared" si="25"/>
        <v>0</v>
      </c>
      <c r="BE68" s="91">
        <f t="shared" si="26"/>
        <v>2</v>
      </c>
      <c r="BF68" s="5">
        <f t="shared" si="27"/>
        <v>0</v>
      </c>
      <c r="BG68" s="282">
        <f t="shared" si="40"/>
        <v>0</v>
      </c>
      <c r="BH68" s="283">
        <f t="shared" si="29"/>
        <v>0</v>
      </c>
      <c r="BI68" s="284"/>
      <c r="BJ68" s="98">
        <f t="shared" si="30"/>
        <v>0</v>
      </c>
      <c r="BK68" s="5">
        <f t="shared" si="31"/>
        <v>0</v>
      </c>
      <c r="BL68" s="100">
        <f t="shared" si="32"/>
        <v>0</v>
      </c>
      <c r="BM68" s="5">
        <f t="shared" si="33"/>
        <v>0</v>
      </c>
      <c r="BN68" s="100">
        <f t="shared" si="34"/>
        <v>0</v>
      </c>
      <c r="BO68" s="5">
        <f t="shared" si="35"/>
        <v>0</v>
      </c>
      <c r="BP68" s="101">
        <f t="shared" si="36"/>
        <v>0</v>
      </c>
      <c r="BQ68" s="95">
        <f t="shared" si="37"/>
        <v>0</v>
      </c>
      <c r="BR68" s="54"/>
      <c r="BS68" s="54"/>
      <c r="BT68" s="54"/>
      <c r="BU68" s="54"/>
      <c r="BV68" s="13"/>
      <c r="CL68" s="55"/>
      <c r="CM68" s="295"/>
      <c r="CN68" s="295"/>
      <c r="CO68" s="295"/>
    </row>
    <row r="69" spans="1:93" ht="12.75" customHeight="1" x14ac:dyDescent="0.2">
      <c r="A69" s="3"/>
      <c r="B69" s="5">
        <f t="shared" si="38"/>
        <v>16</v>
      </c>
      <c r="C69" s="309" t="s">
        <v>163</v>
      </c>
      <c r="D69" s="310" t="s">
        <v>163</v>
      </c>
      <c r="E69" s="14"/>
      <c r="F69" s="84"/>
      <c r="G69" s="93">
        <f t="shared" si="1"/>
        <v>0</v>
      </c>
      <c r="H69" s="84"/>
      <c r="I69" s="93">
        <f t="shared" si="2"/>
        <v>0</v>
      </c>
      <c r="J69" s="84"/>
      <c r="K69" s="93">
        <f t="shared" si="3"/>
        <v>0</v>
      </c>
      <c r="L69" s="84"/>
      <c r="M69" s="93">
        <f t="shared" si="4"/>
        <v>0</v>
      </c>
      <c r="N69" s="84"/>
      <c r="O69" s="93">
        <f t="shared" si="5"/>
        <v>0</v>
      </c>
      <c r="P69" s="84"/>
      <c r="Q69" s="93">
        <f t="shared" si="6"/>
        <v>0</v>
      </c>
      <c r="R69" s="84"/>
      <c r="S69" s="86">
        <f t="shared" si="7"/>
        <v>0</v>
      </c>
      <c r="T69" s="84"/>
      <c r="U69" s="86">
        <f t="shared" si="8"/>
        <v>0</v>
      </c>
      <c r="V69" s="84"/>
      <c r="W69" s="86">
        <f t="shared" si="9"/>
        <v>0</v>
      </c>
      <c r="X69" s="84"/>
      <c r="Y69" s="86">
        <f t="shared" si="10"/>
        <v>0</v>
      </c>
      <c r="Z69" s="87"/>
      <c r="AA69" s="93">
        <f t="shared" si="11"/>
        <v>0</v>
      </c>
      <c r="AB69" s="87"/>
      <c r="AC69" s="93">
        <f t="shared" si="12"/>
        <v>0</v>
      </c>
      <c r="AD69" s="87"/>
      <c r="AE69" s="93">
        <f t="shared" si="13"/>
        <v>0</v>
      </c>
      <c r="AF69" s="87"/>
      <c r="AG69" s="93">
        <f t="shared" si="14"/>
        <v>0</v>
      </c>
      <c r="AH69" s="87"/>
      <c r="AI69" s="93">
        <f t="shared" si="15"/>
        <v>0</v>
      </c>
      <c r="AJ69" s="87"/>
      <c r="AK69" s="93">
        <f t="shared" si="16"/>
        <v>0</v>
      </c>
      <c r="AL69" s="87"/>
      <c r="AM69" s="93">
        <f t="shared" si="17"/>
        <v>0</v>
      </c>
      <c r="AN69" s="84"/>
      <c r="AO69" s="86">
        <f t="shared" si="18"/>
        <v>0</v>
      </c>
      <c r="AP69" s="84"/>
      <c r="AQ69" s="86">
        <f t="shared" si="19"/>
        <v>0</v>
      </c>
      <c r="AR69" s="84"/>
      <c r="AS69" s="86">
        <f t="shared" si="20"/>
        <v>0</v>
      </c>
      <c r="AT69" s="84"/>
      <c r="AU69" s="86">
        <f t="shared" si="21"/>
        <v>0</v>
      </c>
      <c r="AV69" s="84"/>
      <c r="AW69" s="86">
        <f t="shared" si="22"/>
        <v>0</v>
      </c>
      <c r="AX69" s="84"/>
      <c r="AY69" s="86">
        <f t="shared" si="23"/>
        <v>0</v>
      </c>
      <c r="AZ69" s="84"/>
      <c r="BA69" s="86">
        <f t="shared" si="24"/>
        <v>0</v>
      </c>
      <c r="BB69" s="84"/>
      <c r="BC69" s="89">
        <f t="shared" si="39"/>
        <v>0</v>
      </c>
      <c r="BD69" s="90">
        <f t="shared" si="25"/>
        <v>0</v>
      </c>
      <c r="BE69" s="91">
        <f t="shared" si="26"/>
        <v>2</v>
      </c>
      <c r="BF69" s="5">
        <f t="shared" si="27"/>
        <v>0</v>
      </c>
      <c r="BG69" s="282">
        <f t="shared" si="40"/>
        <v>0</v>
      </c>
      <c r="BH69" s="283">
        <f t="shared" si="29"/>
        <v>0</v>
      </c>
      <c r="BI69" s="284"/>
      <c r="BJ69" s="98">
        <f t="shared" si="30"/>
        <v>0</v>
      </c>
      <c r="BK69" s="5">
        <f t="shared" si="31"/>
        <v>0</v>
      </c>
      <c r="BL69" s="100">
        <f t="shared" si="32"/>
        <v>0</v>
      </c>
      <c r="BM69" s="5">
        <f t="shared" si="33"/>
        <v>0</v>
      </c>
      <c r="BN69" s="100">
        <f t="shared" si="34"/>
        <v>0</v>
      </c>
      <c r="BO69" s="5">
        <f t="shared" si="35"/>
        <v>0</v>
      </c>
      <c r="BP69" s="101">
        <f t="shared" si="36"/>
        <v>0</v>
      </c>
      <c r="BQ69" s="95">
        <f t="shared" si="37"/>
        <v>0</v>
      </c>
      <c r="BR69" s="54"/>
      <c r="BS69" s="311" t="s">
        <v>37</v>
      </c>
      <c r="BT69" s="311" t="s">
        <v>35</v>
      </c>
      <c r="BU69" s="311" t="s">
        <v>36</v>
      </c>
      <c r="BV69" s="13"/>
      <c r="CL69" s="55"/>
      <c r="CM69" s="295"/>
      <c r="CN69" s="295"/>
      <c r="CO69" s="295"/>
    </row>
    <row r="70" spans="1:93" ht="12.75" customHeight="1" x14ac:dyDescent="0.2">
      <c r="A70" s="3"/>
      <c r="B70" s="5">
        <f t="shared" si="38"/>
        <v>17</v>
      </c>
      <c r="C70" s="309" t="s">
        <v>164</v>
      </c>
      <c r="D70" s="310" t="s">
        <v>164</v>
      </c>
      <c r="E70" s="14"/>
      <c r="F70" s="84"/>
      <c r="G70" s="93">
        <f t="shared" si="1"/>
        <v>0</v>
      </c>
      <c r="H70" s="84"/>
      <c r="I70" s="93">
        <f t="shared" si="2"/>
        <v>0</v>
      </c>
      <c r="J70" s="84"/>
      <c r="K70" s="93">
        <f t="shared" si="3"/>
        <v>0</v>
      </c>
      <c r="L70" s="84"/>
      <c r="M70" s="93">
        <f t="shared" si="4"/>
        <v>0</v>
      </c>
      <c r="N70" s="84"/>
      <c r="O70" s="93">
        <f t="shared" si="5"/>
        <v>0</v>
      </c>
      <c r="P70" s="84"/>
      <c r="Q70" s="93">
        <f t="shared" si="6"/>
        <v>0</v>
      </c>
      <c r="R70" s="84"/>
      <c r="S70" s="86">
        <f t="shared" si="7"/>
        <v>0</v>
      </c>
      <c r="T70" s="84"/>
      <c r="U70" s="86">
        <f t="shared" si="8"/>
        <v>0</v>
      </c>
      <c r="V70" s="84"/>
      <c r="W70" s="86">
        <f t="shared" si="9"/>
        <v>0</v>
      </c>
      <c r="X70" s="84"/>
      <c r="Y70" s="86">
        <f t="shared" si="10"/>
        <v>0</v>
      </c>
      <c r="Z70" s="87"/>
      <c r="AA70" s="93">
        <f t="shared" si="11"/>
        <v>0</v>
      </c>
      <c r="AB70" s="87"/>
      <c r="AC70" s="93">
        <f t="shared" si="12"/>
        <v>0</v>
      </c>
      <c r="AD70" s="87"/>
      <c r="AE70" s="93">
        <f t="shared" si="13"/>
        <v>0</v>
      </c>
      <c r="AF70" s="87"/>
      <c r="AG70" s="93">
        <f t="shared" si="14"/>
        <v>0</v>
      </c>
      <c r="AH70" s="87"/>
      <c r="AI70" s="93">
        <f t="shared" si="15"/>
        <v>0</v>
      </c>
      <c r="AJ70" s="87"/>
      <c r="AK70" s="93">
        <f t="shared" si="16"/>
        <v>0</v>
      </c>
      <c r="AL70" s="87"/>
      <c r="AM70" s="93">
        <f t="shared" si="17"/>
        <v>0</v>
      </c>
      <c r="AN70" s="84"/>
      <c r="AO70" s="86">
        <f t="shared" si="18"/>
        <v>0</v>
      </c>
      <c r="AP70" s="84"/>
      <c r="AQ70" s="86">
        <f t="shared" si="19"/>
        <v>0</v>
      </c>
      <c r="AR70" s="84"/>
      <c r="AS70" s="86">
        <f t="shared" si="20"/>
        <v>0</v>
      </c>
      <c r="AT70" s="84"/>
      <c r="AU70" s="86">
        <f t="shared" si="21"/>
        <v>0</v>
      </c>
      <c r="AV70" s="84"/>
      <c r="AW70" s="86">
        <f t="shared" si="22"/>
        <v>0</v>
      </c>
      <c r="AX70" s="84"/>
      <c r="AY70" s="86">
        <f t="shared" si="23"/>
        <v>0</v>
      </c>
      <c r="AZ70" s="84"/>
      <c r="BA70" s="86">
        <f t="shared" si="24"/>
        <v>0</v>
      </c>
      <c r="BB70" s="84"/>
      <c r="BC70" s="89">
        <f t="shared" si="39"/>
        <v>0</v>
      </c>
      <c r="BD70" s="90">
        <f t="shared" si="25"/>
        <v>0</v>
      </c>
      <c r="BE70" s="91">
        <f t="shared" si="26"/>
        <v>2</v>
      </c>
      <c r="BF70" s="5">
        <f t="shared" si="27"/>
        <v>0</v>
      </c>
      <c r="BG70" s="282">
        <f t="shared" si="40"/>
        <v>0</v>
      </c>
      <c r="BH70" s="283">
        <f t="shared" si="29"/>
        <v>0</v>
      </c>
      <c r="BI70" s="284"/>
      <c r="BJ70" s="98">
        <f t="shared" si="30"/>
        <v>0</v>
      </c>
      <c r="BK70" s="5">
        <f t="shared" si="31"/>
        <v>0</v>
      </c>
      <c r="BL70" s="100">
        <f t="shared" si="32"/>
        <v>0</v>
      </c>
      <c r="BM70" s="5">
        <f t="shared" si="33"/>
        <v>0</v>
      </c>
      <c r="BN70" s="100">
        <f t="shared" si="34"/>
        <v>0</v>
      </c>
      <c r="BO70" s="5">
        <f t="shared" si="35"/>
        <v>0</v>
      </c>
      <c r="BP70" s="101">
        <f t="shared" si="36"/>
        <v>0</v>
      </c>
      <c r="BQ70" s="95">
        <f t="shared" si="37"/>
        <v>0</v>
      </c>
      <c r="BR70" s="54"/>
      <c r="BS70" s="312"/>
      <c r="BT70" s="312"/>
      <c r="BU70" s="312"/>
      <c r="BV70" s="13"/>
      <c r="CL70" s="55"/>
      <c r="CM70" s="295"/>
      <c r="CN70" s="295"/>
      <c r="CO70" s="295"/>
    </row>
    <row r="71" spans="1:93" ht="12.75" customHeight="1" x14ac:dyDescent="0.2">
      <c r="A71" s="3"/>
      <c r="B71" s="5">
        <f t="shared" si="38"/>
        <v>18</v>
      </c>
      <c r="C71" s="309" t="s">
        <v>165</v>
      </c>
      <c r="D71" s="310" t="s">
        <v>165</v>
      </c>
      <c r="E71" s="14"/>
      <c r="F71" s="84"/>
      <c r="G71" s="93">
        <f t="shared" si="1"/>
        <v>0</v>
      </c>
      <c r="H71" s="84"/>
      <c r="I71" s="93">
        <f t="shared" si="2"/>
        <v>0</v>
      </c>
      <c r="J71" s="84"/>
      <c r="K71" s="93">
        <f t="shared" si="3"/>
        <v>0</v>
      </c>
      <c r="L71" s="84"/>
      <c r="M71" s="93">
        <f t="shared" si="4"/>
        <v>0</v>
      </c>
      <c r="N71" s="84"/>
      <c r="O71" s="93">
        <f t="shared" si="5"/>
        <v>0</v>
      </c>
      <c r="P71" s="84"/>
      <c r="Q71" s="93">
        <f t="shared" si="6"/>
        <v>0</v>
      </c>
      <c r="R71" s="84"/>
      <c r="S71" s="86">
        <f t="shared" si="7"/>
        <v>0</v>
      </c>
      <c r="T71" s="84"/>
      <c r="U71" s="86">
        <f t="shared" si="8"/>
        <v>0</v>
      </c>
      <c r="V71" s="84"/>
      <c r="W71" s="86">
        <f t="shared" si="9"/>
        <v>0</v>
      </c>
      <c r="X71" s="84"/>
      <c r="Y71" s="86">
        <f t="shared" si="10"/>
        <v>0</v>
      </c>
      <c r="Z71" s="87"/>
      <c r="AA71" s="93">
        <f t="shared" si="11"/>
        <v>0</v>
      </c>
      <c r="AB71" s="87"/>
      <c r="AC71" s="93">
        <f t="shared" si="12"/>
        <v>0</v>
      </c>
      <c r="AD71" s="87"/>
      <c r="AE71" s="93">
        <f t="shared" si="13"/>
        <v>0</v>
      </c>
      <c r="AF71" s="87"/>
      <c r="AG71" s="93">
        <f t="shared" si="14"/>
        <v>0</v>
      </c>
      <c r="AH71" s="87"/>
      <c r="AI71" s="93">
        <f t="shared" si="15"/>
        <v>0</v>
      </c>
      <c r="AJ71" s="87"/>
      <c r="AK71" s="93">
        <f t="shared" si="16"/>
        <v>0</v>
      </c>
      <c r="AL71" s="87"/>
      <c r="AM71" s="93">
        <f t="shared" si="17"/>
        <v>0</v>
      </c>
      <c r="AN71" s="84"/>
      <c r="AO71" s="86">
        <f t="shared" si="18"/>
        <v>0</v>
      </c>
      <c r="AP71" s="84"/>
      <c r="AQ71" s="86">
        <f t="shared" si="19"/>
        <v>0</v>
      </c>
      <c r="AR71" s="84"/>
      <c r="AS71" s="86">
        <f t="shared" si="20"/>
        <v>0</v>
      </c>
      <c r="AT71" s="84"/>
      <c r="AU71" s="86">
        <f t="shared" si="21"/>
        <v>0</v>
      </c>
      <c r="AV71" s="84"/>
      <c r="AW71" s="86">
        <f t="shared" si="22"/>
        <v>0</v>
      </c>
      <c r="AX71" s="84"/>
      <c r="AY71" s="86">
        <f t="shared" si="23"/>
        <v>0</v>
      </c>
      <c r="AZ71" s="84"/>
      <c r="BA71" s="86">
        <f t="shared" si="24"/>
        <v>0</v>
      </c>
      <c r="BB71" s="84"/>
      <c r="BC71" s="89">
        <f t="shared" si="39"/>
        <v>0</v>
      </c>
      <c r="BD71" s="90">
        <f t="shared" si="25"/>
        <v>0</v>
      </c>
      <c r="BE71" s="91">
        <f t="shared" si="26"/>
        <v>2</v>
      </c>
      <c r="BF71" s="5">
        <f t="shared" si="27"/>
        <v>0</v>
      </c>
      <c r="BG71" s="282">
        <f t="shared" si="40"/>
        <v>0</v>
      </c>
      <c r="BH71" s="283">
        <f t="shared" si="29"/>
        <v>0</v>
      </c>
      <c r="BI71" s="284"/>
      <c r="BJ71" s="98">
        <f t="shared" si="30"/>
        <v>0</v>
      </c>
      <c r="BK71" s="5">
        <f t="shared" si="31"/>
        <v>0</v>
      </c>
      <c r="BL71" s="100">
        <f>IF((E71="P"),(SUM(N71:S71)+SUM(X71:Y71)+SUM(AD71:AE71)+SUM(AL71:AM71)+SUM(AP71:AQ71)+SUM(AZ71:BA71))/8,0)</f>
        <v>0</v>
      </c>
      <c r="BM71" s="5">
        <f t="shared" si="33"/>
        <v>0</v>
      </c>
      <c r="BN71" s="100">
        <f t="shared" si="34"/>
        <v>0</v>
      </c>
      <c r="BO71" s="5">
        <f t="shared" si="35"/>
        <v>0</v>
      </c>
      <c r="BP71" s="101">
        <f t="shared" si="36"/>
        <v>0</v>
      </c>
      <c r="BQ71" s="95">
        <f t="shared" si="37"/>
        <v>0</v>
      </c>
      <c r="BR71" s="54"/>
      <c r="BS71" s="312"/>
      <c r="BT71" s="312"/>
      <c r="BU71" s="312"/>
      <c r="BV71" s="13"/>
      <c r="CL71" s="55"/>
      <c r="CM71" s="295"/>
      <c r="CN71" s="295"/>
      <c r="CO71" s="295"/>
    </row>
    <row r="72" spans="1:93" ht="12.75" customHeight="1" x14ac:dyDescent="0.2">
      <c r="A72" s="3"/>
      <c r="B72" s="5">
        <f t="shared" si="38"/>
        <v>19</v>
      </c>
      <c r="C72" s="309" t="s">
        <v>166</v>
      </c>
      <c r="D72" s="310" t="s">
        <v>166</v>
      </c>
      <c r="E72" s="14"/>
      <c r="F72" s="84"/>
      <c r="G72" s="93">
        <f t="shared" si="1"/>
        <v>0</v>
      </c>
      <c r="H72" s="84"/>
      <c r="I72" s="93">
        <f t="shared" si="2"/>
        <v>0</v>
      </c>
      <c r="J72" s="84"/>
      <c r="K72" s="93">
        <f t="shared" si="3"/>
        <v>0</v>
      </c>
      <c r="L72" s="84"/>
      <c r="M72" s="93">
        <f t="shared" si="4"/>
        <v>0</v>
      </c>
      <c r="N72" s="84"/>
      <c r="O72" s="93">
        <f t="shared" si="5"/>
        <v>0</v>
      </c>
      <c r="P72" s="84"/>
      <c r="Q72" s="93">
        <f t="shared" si="6"/>
        <v>0</v>
      </c>
      <c r="R72" s="84"/>
      <c r="S72" s="86">
        <f t="shared" si="7"/>
        <v>0</v>
      </c>
      <c r="T72" s="84"/>
      <c r="U72" s="86">
        <f t="shared" si="8"/>
        <v>0</v>
      </c>
      <c r="V72" s="84"/>
      <c r="W72" s="86">
        <f t="shared" si="9"/>
        <v>0</v>
      </c>
      <c r="X72" s="84"/>
      <c r="Y72" s="86">
        <f t="shared" si="10"/>
        <v>0</v>
      </c>
      <c r="Z72" s="87"/>
      <c r="AA72" s="93">
        <f t="shared" si="11"/>
        <v>0</v>
      </c>
      <c r="AB72" s="87"/>
      <c r="AC72" s="93">
        <f t="shared" si="12"/>
        <v>0</v>
      </c>
      <c r="AD72" s="87"/>
      <c r="AE72" s="93">
        <f t="shared" si="13"/>
        <v>0</v>
      </c>
      <c r="AF72" s="87"/>
      <c r="AG72" s="93">
        <f t="shared" si="14"/>
        <v>0</v>
      </c>
      <c r="AH72" s="87"/>
      <c r="AI72" s="93">
        <f t="shared" si="15"/>
        <v>0</v>
      </c>
      <c r="AJ72" s="87"/>
      <c r="AK72" s="93">
        <f t="shared" si="16"/>
        <v>0</v>
      </c>
      <c r="AL72" s="87"/>
      <c r="AM72" s="93">
        <f t="shared" si="17"/>
        <v>0</v>
      </c>
      <c r="AN72" s="84"/>
      <c r="AO72" s="86">
        <f t="shared" si="18"/>
        <v>0</v>
      </c>
      <c r="AP72" s="84"/>
      <c r="AQ72" s="86">
        <f t="shared" si="19"/>
        <v>0</v>
      </c>
      <c r="AR72" s="84"/>
      <c r="AS72" s="86">
        <f t="shared" si="20"/>
        <v>0</v>
      </c>
      <c r="AT72" s="84"/>
      <c r="AU72" s="86">
        <f t="shared" si="21"/>
        <v>0</v>
      </c>
      <c r="AV72" s="84"/>
      <c r="AW72" s="86">
        <f t="shared" si="22"/>
        <v>0</v>
      </c>
      <c r="AX72" s="84"/>
      <c r="AY72" s="86">
        <f t="shared" si="23"/>
        <v>0</v>
      </c>
      <c r="AZ72" s="84"/>
      <c r="BA72" s="86">
        <f t="shared" si="24"/>
        <v>0</v>
      </c>
      <c r="BB72" s="84"/>
      <c r="BC72" s="89">
        <f t="shared" si="39"/>
        <v>0</v>
      </c>
      <c r="BD72" s="90">
        <f t="shared" si="25"/>
        <v>0</v>
      </c>
      <c r="BE72" s="91">
        <f t="shared" si="26"/>
        <v>2</v>
      </c>
      <c r="BF72" s="5">
        <f t="shared" si="27"/>
        <v>0</v>
      </c>
      <c r="BG72" s="282">
        <f t="shared" si="40"/>
        <v>0</v>
      </c>
      <c r="BH72" s="283">
        <f t="shared" si="29"/>
        <v>0</v>
      </c>
      <c r="BI72" s="284"/>
      <c r="BJ72" s="98">
        <f t="shared" si="30"/>
        <v>0</v>
      </c>
      <c r="BK72" s="5">
        <f t="shared" si="31"/>
        <v>0</v>
      </c>
      <c r="BL72" s="100">
        <f t="shared" si="32"/>
        <v>0</v>
      </c>
      <c r="BM72" s="5">
        <f t="shared" si="33"/>
        <v>0</v>
      </c>
      <c r="BN72" s="100">
        <f t="shared" si="34"/>
        <v>0</v>
      </c>
      <c r="BO72" s="5">
        <f t="shared" si="35"/>
        <v>0</v>
      </c>
      <c r="BP72" s="101">
        <f t="shared" si="36"/>
        <v>0</v>
      </c>
      <c r="BQ72" s="95">
        <f t="shared" si="37"/>
        <v>0</v>
      </c>
      <c r="BR72" s="54"/>
      <c r="BS72" s="313"/>
      <c r="BT72" s="313"/>
      <c r="BU72" s="313"/>
      <c r="BV72" s="13"/>
      <c r="CL72" s="55"/>
      <c r="CM72" s="295"/>
      <c r="CN72" s="295"/>
      <c r="CO72" s="295"/>
    </row>
    <row r="73" spans="1:93" ht="12.75" customHeight="1" x14ac:dyDescent="0.2">
      <c r="A73" s="3"/>
      <c r="B73" s="5">
        <f t="shared" si="38"/>
        <v>20</v>
      </c>
      <c r="C73" s="309" t="s">
        <v>167</v>
      </c>
      <c r="D73" s="310" t="s">
        <v>167</v>
      </c>
      <c r="E73" s="14"/>
      <c r="F73" s="84"/>
      <c r="G73" s="93">
        <f t="shared" si="1"/>
        <v>0</v>
      </c>
      <c r="H73" s="84"/>
      <c r="I73" s="93">
        <f t="shared" si="2"/>
        <v>0</v>
      </c>
      <c r="J73" s="84"/>
      <c r="K73" s="93">
        <f t="shared" si="3"/>
        <v>0</v>
      </c>
      <c r="L73" s="84"/>
      <c r="M73" s="93">
        <f t="shared" si="4"/>
        <v>0</v>
      </c>
      <c r="N73" s="84"/>
      <c r="O73" s="93">
        <f t="shared" si="5"/>
        <v>0</v>
      </c>
      <c r="P73" s="84"/>
      <c r="Q73" s="93">
        <f t="shared" si="6"/>
        <v>0</v>
      </c>
      <c r="R73" s="84"/>
      <c r="S73" s="86">
        <f t="shared" si="7"/>
        <v>0</v>
      </c>
      <c r="T73" s="84"/>
      <c r="U73" s="86">
        <f t="shared" si="8"/>
        <v>0</v>
      </c>
      <c r="V73" s="84"/>
      <c r="W73" s="86">
        <f t="shared" si="9"/>
        <v>0</v>
      </c>
      <c r="X73" s="84"/>
      <c r="Y73" s="86">
        <f t="shared" si="10"/>
        <v>0</v>
      </c>
      <c r="Z73" s="87"/>
      <c r="AA73" s="93">
        <f t="shared" si="11"/>
        <v>0</v>
      </c>
      <c r="AB73" s="87"/>
      <c r="AC73" s="93">
        <f t="shared" si="12"/>
        <v>0</v>
      </c>
      <c r="AD73" s="87"/>
      <c r="AE73" s="93">
        <f t="shared" si="13"/>
        <v>0</v>
      </c>
      <c r="AF73" s="87"/>
      <c r="AG73" s="93">
        <f t="shared" si="14"/>
        <v>0</v>
      </c>
      <c r="AH73" s="87"/>
      <c r="AI73" s="93">
        <f t="shared" si="15"/>
        <v>0</v>
      </c>
      <c r="AJ73" s="87"/>
      <c r="AK73" s="93">
        <f t="shared" si="16"/>
        <v>0</v>
      </c>
      <c r="AL73" s="87"/>
      <c r="AM73" s="93">
        <f t="shared" si="17"/>
        <v>0</v>
      </c>
      <c r="AN73" s="84"/>
      <c r="AO73" s="86">
        <f t="shared" si="18"/>
        <v>0</v>
      </c>
      <c r="AP73" s="84"/>
      <c r="AQ73" s="86">
        <f t="shared" si="19"/>
        <v>0</v>
      </c>
      <c r="AR73" s="84"/>
      <c r="AS73" s="86">
        <f t="shared" si="20"/>
        <v>0</v>
      </c>
      <c r="AT73" s="84"/>
      <c r="AU73" s="86">
        <f t="shared" si="21"/>
        <v>0</v>
      </c>
      <c r="AV73" s="84"/>
      <c r="AW73" s="86">
        <f t="shared" si="22"/>
        <v>0</v>
      </c>
      <c r="AX73" s="84"/>
      <c r="AY73" s="86">
        <f t="shared" si="23"/>
        <v>0</v>
      </c>
      <c r="AZ73" s="84"/>
      <c r="BA73" s="86">
        <f t="shared" si="24"/>
        <v>0</v>
      </c>
      <c r="BB73" s="84"/>
      <c r="BC73" s="89">
        <f t="shared" si="39"/>
        <v>0</v>
      </c>
      <c r="BD73" s="90">
        <f t="shared" si="25"/>
        <v>0</v>
      </c>
      <c r="BE73" s="91">
        <f t="shared" si="26"/>
        <v>2</v>
      </c>
      <c r="BF73" s="5">
        <f t="shared" si="27"/>
        <v>0</v>
      </c>
      <c r="BG73" s="282">
        <f t="shared" si="40"/>
        <v>0</v>
      </c>
      <c r="BH73" s="283">
        <f t="shared" si="29"/>
        <v>0</v>
      </c>
      <c r="BI73" s="284"/>
      <c r="BJ73" s="98">
        <f t="shared" si="30"/>
        <v>0</v>
      </c>
      <c r="BK73" s="5">
        <f t="shared" si="31"/>
        <v>0</v>
      </c>
      <c r="BL73" s="100">
        <f t="shared" si="32"/>
        <v>0</v>
      </c>
      <c r="BM73" s="5">
        <f t="shared" si="33"/>
        <v>0</v>
      </c>
      <c r="BN73" s="100">
        <f t="shared" si="34"/>
        <v>0</v>
      </c>
      <c r="BO73" s="5">
        <f t="shared" si="35"/>
        <v>0</v>
      </c>
      <c r="BP73" s="101">
        <f t="shared" si="36"/>
        <v>0</v>
      </c>
      <c r="BQ73" s="95">
        <f t="shared" si="37"/>
        <v>0</v>
      </c>
      <c r="BR73" s="54"/>
      <c r="BS73" s="5">
        <f>IF(BD42:BD88&lt;="49",COUNTIF($BF$54:$BF$100,"INICIAL"))</f>
        <v>1</v>
      </c>
      <c r="BT73" s="5">
        <f>COUNTIF($BF$54:$BF$100,"INTERMEDIO")</f>
        <v>0</v>
      </c>
      <c r="BU73" s="5">
        <f>COUNTIF($BF$54:$BF$100,"AVANZADO")</f>
        <v>0</v>
      </c>
      <c r="BV73" s="13"/>
      <c r="CL73" s="55"/>
      <c r="CM73" s="295"/>
      <c r="CN73" s="295"/>
      <c r="CO73" s="295"/>
    </row>
    <row r="74" spans="1:93" ht="12.75" customHeight="1" x14ac:dyDescent="0.2">
      <c r="A74" s="3"/>
      <c r="B74" s="5">
        <f t="shared" si="38"/>
        <v>21</v>
      </c>
      <c r="C74" s="309" t="s">
        <v>168</v>
      </c>
      <c r="D74" s="310" t="s">
        <v>168</v>
      </c>
      <c r="E74" s="14"/>
      <c r="F74" s="84"/>
      <c r="G74" s="93">
        <f t="shared" si="1"/>
        <v>0</v>
      </c>
      <c r="H74" s="84"/>
      <c r="I74" s="93">
        <f t="shared" si="2"/>
        <v>0</v>
      </c>
      <c r="J74" s="84"/>
      <c r="K74" s="93">
        <f t="shared" si="3"/>
        <v>0</v>
      </c>
      <c r="L74" s="84"/>
      <c r="M74" s="93">
        <f t="shared" si="4"/>
        <v>0</v>
      </c>
      <c r="N74" s="84"/>
      <c r="O74" s="93">
        <f t="shared" si="5"/>
        <v>0</v>
      </c>
      <c r="P74" s="84"/>
      <c r="Q74" s="93">
        <f t="shared" si="6"/>
        <v>0</v>
      </c>
      <c r="R74" s="84"/>
      <c r="S74" s="86">
        <f t="shared" si="7"/>
        <v>0</v>
      </c>
      <c r="T74" s="84"/>
      <c r="U74" s="86">
        <f t="shared" si="8"/>
        <v>0</v>
      </c>
      <c r="V74" s="84"/>
      <c r="W74" s="86">
        <f t="shared" si="9"/>
        <v>0</v>
      </c>
      <c r="X74" s="84"/>
      <c r="Y74" s="86">
        <f t="shared" si="10"/>
        <v>0</v>
      </c>
      <c r="Z74" s="87"/>
      <c r="AA74" s="93">
        <f t="shared" si="11"/>
        <v>0</v>
      </c>
      <c r="AB74" s="87"/>
      <c r="AC74" s="93">
        <f t="shared" si="12"/>
        <v>0</v>
      </c>
      <c r="AD74" s="87"/>
      <c r="AE74" s="93">
        <f t="shared" si="13"/>
        <v>0</v>
      </c>
      <c r="AF74" s="87"/>
      <c r="AG74" s="93">
        <f t="shared" si="14"/>
        <v>0</v>
      </c>
      <c r="AH74" s="87"/>
      <c r="AI74" s="93">
        <f t="shared" si="15"/>
        <v>0</v>
      </c>
      <c r="AJ74" s="87"/>
      <c r="AK74" s="93">
        <f t="shared" si="16"/>
        <v>0</v>
      </c>
      <c r="AL74" s="87"/>
      <c r="AM74" s="93">
        <f t="shared" si="17"/>
        <v>0</v>
      </c>
      <c r="AN74" s="84"/>
      <c r="AO74" s="86">
        <f t="shared" si="18"/>
        <v>0</v>
      </c>
      <c r="AP74" s="84"/>
      <c r="AQ74" s="86">
        <f t="shared" si="19"/>
        <v>0</v>
      </c>
      <c r="AR74" s="84"/>
      <c r="AS74" s="86">
        <f t="shared" si="20"/>
        <v>0</v>
      </c>
      <c r="AT74" s="84"/>
      <c r="AU74" s="86">
        <f t="shared" si="21"/>
        <v>0</v>
      </c>
      <c r="AV74" s="84"/>
      <c r="AW74" s="86">
        <f t="shared" si="22"/>
        <v>0</v>
      </c>
      <c r="AX74" s="84"/>
      <c r="AY74" s="86">
        <f t="shared" si="23"/>
        <v>0</v>
      </c>
      <c r="AZ74" s="84"/>
      <c r="BA74" s="86">
        <f t="shared" si="24"/>
        <v>0</v>
      </c>
      <c r="BB74" s="84"/>
      <c r="BC74" s="89">
        <f t="shared" si="39"/>
        <v>0</v>
      </c>
      <c r="BD74" s="90">
        <f t="shared" si="25"/>
        <v>0</v>
      </c>
      <c r="BE74" s="91">
        <f t="shared" si="26"/>
        <v>2</v>
      </c>
      <c r="BF74" s="5">
        <f t="shared" si="27"/>
        <v>0</v>
      </c>
      <c r="BG74" s="282">
        <f t="shared" si="40"/>
        <v>0</v>
      </c>
      <c r="BH74" s="283">
        <f t="shared" si="29"/>
        <v>0</v>
      </c>
      <c r="BI74" s="284"/>
      <c r="BJ74" s="98">
        <f t="shared" si="30"/>
        <v>0</v>
      </c>
      <c r="BK74" s="5">
        <f t="shared" si="31"/>
        <v>0</v>
      </c>
      <c r="BL74" s="100">
        <f t="shared" si="32"/>
        <v>0</v>
      </c>
      <c r="BM74" s="5">
        <f t="shared" si="33"/>
        <v>0</v>
      </c>
      <c r="BN74" s="100">
        <f t="shared" si="34"/>
        <v>0</v>
      </c>
      <c r="BO74" s="5">
        <f t="shared" si="35"/>
        <v>0</v>
      </c>
      <c r="BP74" s="101">
        <f t="shared" si="36"/>
        <v>0</v>
      </c>
      <c r="BQ74" s="95">
        <f t="shared" si="37"/>
        <v>0</v>
      </c>
      <c r="BR74" s="54"/>
      <c r="BS74" s="160">
        <f>BS73*1/$F$11</f>
        <v>1</v>
      </c>
      <c r="BT74" s="160">
        <f>BT73*1/$F$11</f>
        <v>0</v>
      </c>
      <c r="BU74" s="160">
        <f>BU73*1/$F$11</f>
        <v>0</v>
      </c>
      <c r="BV74" s="13"/>
      <c r="CL74" s="51"/>
      <c r="CM74" s="295"/>
      <c r="CN74" s="295"/>
      <c r="CO74" s="295"/>
    </row>
    <row r="75" spans="1:93" ht="12.75" customHeight="1" x14ac:dyDescent="0.2">
      <c r="A75" s="3"/>
      <c r="B75" s="5">
        <f t="shared" si="38"/>
        <v>22</v>
      </c>
      <c r="C75" s="309" t="s">
        <v>169</v>
      </c>
      <c r="D75" s="310" t="s">
        <v>169</v>
      </c>
      <c r="E75" s="14"/>
      <c r="F75" s="84"/>
      <c r="G75" s="93">
        <f t="shared" si="1"/>
        <v>0</v>
      </c>
      <c r="H75" s="84"/>
      <c r="I75" s="93">
        <f t="shared" si="2"/>
        <v>0</v>
      </c>
      <c r="J75" s="84"/>
      <c r="K75" s="93">
        <f t="shared" si="3"/>
        <v>0</v>
      </c>
      <c r="L75" s="84"/>
      <c r="M75" s="93">
        <f t="shared" si="4"/>
        <v>0</v>
      </c>
      <c r="N75" s="84"/>
      <c r="O75" s="93">
        <f t="shared" si="5"/>
        <v>0</v>
      </c>
      <c r="P75" s="84"/>
      <c r="Q75" s="93">
        <f t="shared" si="6"/>
        <v>0</v>
      </c>
      <c r="R75" s="84"/>
      <c r="S75" s="86">
        <f t="shared" si="7"/>
        <v>0</v>
      </c>
      <c r="T75" s="84"/>
      <c r="U75" s="86">
        <f t="shared" si="8"/>
        <v>0</v>
      </c>
      <c r="V75" s="84"/>
      <c r="W75" s="86">
        <f t="shared" si="9"/>
        <v>0</v>
      </c>
      <c r="X75" s="84"/>
      <c r="Y75" s="86">
        <f t="shared" si="10"/>
        <v>0</v>
      </c>
      <c r="Z75" s="87"/>
      <c r="AA75" s="93">
        <f t="shared" si="11"/>
        <v>0</v>
      </c>
      <c r="AB75" s="87"/>
      <c r="AC75" s="93">
        <f t="shared" si="12"/>
        <v>0</v>
      </c>
      <c r="AD75" s="87"/>
      <c r="AE75" s="93">
        <f t="shared" si="13"/>
        <v>0</v>
      </c>
      <c r="AF75" s="87"/>
      <c r="AG75" s="93">
        <f t="shared" si="14"/>
        <v>0</v>
      </c>
      <c r="AH75" s="87"/>
      <c r="AI75" s="93">
        <f t="shared" si="15"/>
        <v>0</v>
      </c>
      <c r="AJ75" s="87"/>
      <c r="AK75" s="93">
        <f t="shared" si="16"/>
        <v>0</v>
      </c>
      <c r="AL75" s="87"/>
      <c r="AM75" s="93">
        <f t="shared" si="17"/>
        <v>0</v>
      </c>
      <c r="AN75" s="84"/>
      <c r="AO75" s="86">
        <f t="shared" si="18"/>
        <v>0</v>
      </c>
      <c r="AP75" s="84"/>
      <c r="AQ75" s="86">
        <f t="shared" si="19"/>
        <v>0</v>
      </c>
      <c r="AR75" s="84"/>
      <c r="AS75" s="86">
        <f t="shared" si="20"/>
        <v>0</v>
      </c>
      <c r="AT75" s="84"/>
      <c r="AU75" s="86">
        <f t="shared" si="21"/>
        <v>0</v>
      </c>
      <c r="AV75" s="84"/>
      <c r="AW75" s="86">
        <f t="shared" si="22"/>
        <v>0</v>
      </c>
      <c r="AX75" s="84"/>
      <c r="AY75" s="86">
        <f t="shared" si="23"/>
        <v>0</v>
      </c>
      <c r="AZ75" s="84"/>
      <c r="BA75" s="86">
        <f t="shared" si="24"/>
        <v>0</v>
      </c>
      <c r="BB75" s="84"/>
      <c r="BC75" s="89">
        <f t="shared" si="39"/>
        <v>0</v>
      </c>
      <c r="BD75" s="90">
        <f t="shared" si="25"/>
        <v>0</v>
      </c>
      <c r="BE75" s="91">
        <f t="shared" si="26"/>
        <v>2</v>
      </c>
      <c r="BF75" s="5">
        <f t="shared" si="27"/>
        <v>0</v>
      </c>
      <c r="BG75" s="282">
        <f t="shared" si="40"/>
        <v>0</v>
      </c>
      <c r="BH75" s="283">
        <f t="shared" si="29"/>
        <v>0</v>
      </c>
      <c r="BI75" s="284"/>
      <c r="BJ75" s="98">
        <f t="shared" si="30"/>
        <v>0</v>
      </c>
      <c r="BK75" s="5">
        <f t="shared" si="31"/>
        <v>0</v>
      </c>
      <c r="BL75" s="100">
        <f t="shared" si="32"/>
        <v>0</v>
      </c>
      <c r="BM75" s="5">
        <f t="shared" si="33"/>
        <v>0</v>
      </c>
      <c r="BN75" s="100">
        <f t="shared" si="34"/>
        <v>0</v>
      </c>
      <c r="BO75" s="5">
        <f t="shared" si="35"/>
        <v>0</v>
      </c>
      <c r="BP75" s="101">
        <f t="shared" si="36"/>
        <v>0</v>
      </c>
      <c r="BQ75" s="95">
        <f t="shared" si="37"/>
        <v>0</v>
      </c>
      <c r="BR75" s="54"/>
      <c r="BS75" s="54"/>
      <c r="BT75" s="54"/>
      <c r="BU75" s="54"/>
      <c r="BV75" s="13"/>
    </row>
    <row r="76" spans="1:93" ht="12.75" customHeight="1" x14ac:dyDescent="0.2">
      <c r="A76" s="3"/>
      <c r="B76" s="5">
        <f t="shared" si="38"/>
        <v>23</v>
      </c>
      <c r="C76" s="309" t="s">
        <v>170</v>
      </c>
      <c r="D76" s="310" t="s">
        <v>170</v>
      </c>
      <c r="E76" s="14"/>
      <c r="F76" s="84"/>
      <c r="G76" s="93">
        <f t="shared" si="1"/>
        <v>0</v>
      </c>
      <c r="H76" s="84"/>
      <c r="I76" s="93">
        <f t="shared" si="2"/>
        <v>0</v>
      </c>
      <c r="J76" s="84"/>
      <c r="K76" s="93">
        <f t="shared" si="3"/>
        <v>0</v>
      </c>
      <c r="L76" s="84"/>
      <c r="M76" s="93">
        <f t="shared" si="4"/>
        <v>0</v>
      </c>
      <c r="N76" s="84"/>
      <c r="O76" s="93">
        <f t="shared" si="5"/>
        <v>0</v>
      </c>
      <c r="P76" s="84"/>
      <c r="Q76" s="93">
        <f t="shared" si="6"/>
        <v>0</v>
      </c>
      <c r="R76" s="84"/>
      <c r="S76" s="86">
        <f t="shared" si="7"/>
        <v>0</v>
      </c>
      <c r="T76" s="84"/>
      <c r="U76" s="86">
        <f t="shared" si="8"/>
        <v>0</v>
      </c>
      <c r="V76" s="84"/>
      <c r="W76" s="86">
        <f t="shared" si="9"/>
        <v>0</v>
      </c>
      <c r="X76" s="84"/>
      <c r="Y76" s="86">
        <f t="shared" si="10"/>
        <v>0</v>
      </c>
      <c r="Z76" s="87"/>
      <c r="AA76" s="93">
        <f t="shared" si="11"/>
        <v>0</v>
      </c>
      <c r="AB76" s="87"/>
      <c r="AC76" s="93">
        <f t="shared" si="12"/>
        <v>0</v>
      </c>
      <c r="AD76" s="87"/>
      <c r="AE76" s="93">
        <f t="shared" si="13"/>
        <v>0</v>
      </c>
      <c r="AF76" s="87"/>
      <c r="AG76" s="93">
        <f t="shared" si="14"/>
        <v>0</v>
      </c>
      <c r="AH76" s="87"/>
      <c r="AI76" s="93">
        <f t="shared" si="15"/>
        <v>0</v>
      </c>
      <c r="AJ76" s="87"/>
      <c r="AK76" s="93">
        <f t="shared" si="16"/>
        <v>0</v>
      </c>
      <c r="AL76" s="87"/>
      <c r="AM76" s="93">
        <f t="shared" si="17"/>
        <v>0</v>
      </c>
      <c r="AN76" s="84"/>
      <c r="AO76" s="86">
        <f t="shared" si="18"/>
        <v>0</v>
      </c>
      <c r="AP76" s="84"/>
      <c r="AQ76" s="86">
        <f t="shared" si="19"/>
        <v>0</v>
      </c>
      <c r="AR76" s="84"/>
      <c r="AS76" s="86">
        <f t="shared" si="20"/>
        <v>0</v>
      </c>
      <c r="AT76" s="84"/>
      <c r="AU76" s="86">
        <f t="shared" si="21"/>
        <v>0</v>
      </c>
      <c r="AV76" s="84"/>
      <c r="AW76" s="86">
        <f t="shared" si="22"/>
        <v>0</v>
      </c>
      <c r="AX76" s="84"/>
      <c r="AY76" s="86">
        <f t="shared" si="23"/>
        <v>0</v>
      </c>
      <c r="AZ76" s="84"/>
      <c r="BA76" s="86">
        <f t="shared" si="24"/>
        <v>0</v>
      </c>
      <c r="BB76" s="84"/>
      <c r="BC76" s="89">
        <f t="shared" si="39"/>
        <v>0</v>
      </c>
      <c r="BD76" s="90">
        <f t="shared" si="25"/>
        <v>0</v>
      </c>
      <c r="BE76" s="91">
        <f t="shared" si="26"/>
        <v>2</v>
      </c>
      <c r="BF76" s="5">
        <f t="shared" si="27"/>
        <v>0</v>
      </c>
      <c r="BG76" s="282">
        <f t="shared" si="40"/>
        <v>0</v>
      </c>
      <c r="BH76" s="283">
        <f t="shared" si="29"/>
        <v>0</v>
      </c>
      <c r="BI76" s="284"/>
      <c r="BJ76" s="98">
        <f t="shared" si="30"/>
        <v>0</v>
      </c>
      <c r="BK76" s="5">
        <f t="shared" si="31"/>
        <v>0</v>
      </c>
      <c r="BL76" s="100">
        <f t="shared" si="32"/>
        <v>0</v>
      </c>
      <c r="BM76" s="5">
        <f t="shared" si="33"/>
        <v>0</v>
      </c>
      <c r="BN76" s="100">
        <f t="shared" si="34"/>
        <v>0</v>
      </c>
      <c r="BO76" s="5">
        <f t="shared" si="35"/>
        <v>0</v>
      </c>
      <c r="BP76" s="101">
        <f t="shared" si="36"/>
        <v>0</v>
      </c>
      <c r="BQ76" s="95">
        <f t="shared" si="37"/>
        <v>0</v>
      </c>
      <c r="BR76" s="54"/>
      <c r="BS76" s="54"/>
      <c r="BT76" s="54"/>
      <c r="BU76" s="54"/>
      <c r="BV76" s="13"/>
    </row>
    <row r="77" spans="1:93" ht="12.75" customHeight="1" x14ac:dyDescent="0.2">
      <c r="A77" s="3"/>
      <c r="B77" s="5">
        <f t="shared" si="38"/>
        <v>24</v>
      </c>
      <c r="C77" s="309" t="s">
        <v>171</v>
      </c>
      <c r="D77" s="310" t="s">
        <v>171</v>
      </c>
      <c r="E77" s="14"/>
      <c r="F77" s="84"/>
      <c r="G77" s="93">
        <f t="shared" si="1"/>
        <v>0</v>
      </c>
      <c r="H77" s="84"/>
      <c r="I77" s="93">
        <f t="shared" si="2"/>
        <v>0</v>
      </c>
      <c r="J77" s="84"/>
      <c r="K77" s="93">
        <f t="shared" si="3"/>
        <v>0</v>
      </c>
      <c r="L77" s="84"/>
      <c r="M77" s="93">
        <f t="shared" si="4"/>
        <v>0</v>
      </c>
      <c r="N77" s="84"/>
      <c r="O77" s="93">
        <f t="shared" si="5"/>
        <v>0</v>
      </c>
      <c r="P77" s="84"/>
      <c r="Q77" s="93">
        <f t="shared" si="6"/>
        <v>0</v>
      </c>
      <c r="R77" s="84"/>
      <c r="S77" s="86">
        <f t="shared" si="7"/>
        <v>0</v>
      </c>
      <c r="T77" s="84"/>
      <c r="U77" s="86">
        <f t="shared" si="8"/>
        <v>0</v>
      </c>
      <c r="V77" s="84"/>
      <c r="W77" s="86">
        <f t="shared" si="9"/>
        <v>0</v>
      </c>
      <c r="X77" s="84"/>
      <c r="Y77" s="86">
        <f t="shared" si="10"/>
        <v>0</v>
      </c>
      <c r="Z77" s="87"/>
      <c r="AA77" s="93">
        <f t="shared" si="11"/>
        <v>0</v>
      </c>
      <c r="AB77" s="87"/>
      <c r="AC77" s="93">
        <f t="shared" si="12"/>
        <v>0</v>
      </c>
      <c r="AD77" s="87"/>
      <c r="AE77" s="93">
        <f t="shared" si="13"/>
        <v>0</v>
      </c>
      <c r="AF77" s="87"/>
      <c r="AG77" s="93">
        <f t="shared" si="14"/>
        <v>0</v>
      </c>
      <c r="AH77" s="87"/>
      <c r="AI77" s="93">
        <f t="shared" si="15"/>
        <v>0</v>
      </c>
      <c r="AJ77" s="87"/>
      <c r="AK77" s="93">
        <f t="shared" si="16"/>
        <v>0</v>
      </c>
      <c r="AL77" s="87"/>
      <c r="AM77" s="93">
        <f t="shared" si="17"/>
        <v>0</v>
      </c>
      <c r="AN77" s="84"/>
      <c r="AO77" s="86">
        <f t="shared" si="18"/>
        <v>0</v>
      </c>
      <c r="AP77" s="84"/>
      <c r="AQ77" s="86">
        <f t="shared" si="19"/>
        <v>0</v>
      </c>
      <c r="AR77" s="84"/>
      <c r="AS77" s="86">
        <f t="shared" si="20"/>
        <v>0</v>
      </c>
      <c r="AT77" s="84"/>
      <c r="AU77" s="86">
        <f t="shared" si="21"/>
        <v>0</v>
      </c>
      <c r="AV77" s="84"/>
      <c r="AW77" s="86">
        <f t="shared" si="22"/>
        <v>0</v>
      </c>
      <c r="AX77" s="84"/>
      <c r="AY77" s="86">
        <f t="shared" si="23"/>
        <v>0</v>
      </c>
      <c r="AZ77" s="84"/>
      <c r="BA77" s="86">
        <f t="shared" si="24"/>
        <v>0</v>
      </c>
      <c r="BB77" s="84"/>
      <c r="BC77" s="89">
        <f t="shared" si="39"/>
        <v>0</v>
      </c>
      <c r="BD77" s="90">
        <f t="shared" si="25"/>
        <v>0</v>
      </c>
      <c r="BE77" s="91">
        <f t="shared" si="26"/>
        <v>2</v>
      </c>
      <c r="BF77" s="5">
        <f t="shared" si="27"/>
        <v>0</v>
      </c>
      <c r="BG77" s="282">
        <f t="shared" si="40"/>
        <v>0</v>
      </c>
      <c r="BH77" s="283">
        <f t="shared" si="29"/>
        <v>0</v>
      </c>
      <c r="BI77" s="284"/>
      <c r="BJ77" s="98">
        <f t="shared" si="30"/>
        <v>0</v>
      </c>
      <c r="BK77" s="5">
        <f t="shared" si="31"/>
        <v>0</v>
      </c>
      <c r="BL77" s="100">
        <f t="shared" si="32"/>
        <v>0</v>
      </c>
      <c r="BM77" s="5">
        <f t="shared" si="33"/>
        <v>0</v>
      </c>
      <c r="BN77" s="100">
        <f t="shared" si="34"/>
        <v>0</v>
      </c>
      <c r="BO77" s="5">
        <f t="shared" si="35"/>
        <v>0</v>
      </c>
      <c r="BP77" s="101">
        <f t="shared" si="36"/>
        <v>0</v>
      </c>
      <c r="BQ77" s="95">
        <f t="shared" si="37"/>
        <v>0</v>
      </c>
      <c r="BR77" s="54"/>
      <c r="BS77" s="54"/>
      <c r="BT77" s="54"/>
      <c r="BU77" s="54"/>
      <c r="BV77" s="13"/>
    </row>
    <row r="78" spans="1:93" ht="12.75" customHeight="1" x14ac:dyDescent="0.2">
      <c r="A78" s="3"/>
      <c r="B78" s="5">
        <f t="shared" si="38"/>
        <v>25</v>
      </c>
      <c r="C78" s="309" t="s">
        <v>172</v>
      </c>
      <c r="D78" s="310" t="s">
        <v>172</v>
      </c>
      <c r="E78" s="14"/>
      <c r="F78" s="84"/>
      <c r="G78" s="93">
        <f t="shared" si="1"/>
        <v>0</v>
      </c>
      <c r="H78" s="84"/>
      <c r="I78" s="93">
        <f t="shared" si="2"/>
        <v>0</v>
      </c>
      <c r="J78" s="84"/>
      <c r="K78" s="93">
        <f t="shared" si="3"/>
        <v>0</v>
      </c>
      <c r="L78" s="84"/>
      <c r="M78" s="93">
        <f t="shared" si="4"/>
        <v>0</v>
      </c>
      <c r="N78" s="84"/>
      <c r="O78" s="93">
        <f t="shared" si="5"/>
        <v>0</v>
      </c>
      <c r="P78" s="84"/>
      <c r="Q78" s="93">
        <f t="shared" si="6"/>
        <v>0</v>
      </c>
      <c r="R78" s="84"/>
      <c r="S78" s="86">
        <f t="shared" si="7"/>
        <v>0</v>
      </c>
      <c r="T78" s="84"/>
      <c r="U78" s="86">
        <f t="shared" si="8"/>
        <v>0</v>
      </c>
      <c r="V78" s="84"/>
      <c r="W78" s="86">
        <f t="shared" si="9"/>
        <v>0</v>
      </c>
      <c r="X78" s="84"/>
      <c r="Y78" s="86">
        <f t="shared" si="10"/>
        <v>0</v>
      </c>
      <c r="Z78" s="87"/>
      <c r="AA78" s="93">
        <f t="shared" si="11"/>
        <v>0</v>
      </c>
      <c r="AB78" s="87"/>
      <c r="AC78" s="93">
        <f t="shared" si="12"/>
        <v>0</v>
      </c>
      <c r="AD78" s="87"/>
      <c r="AE78" s="93">
        <f t="shared" si="13"/>
        <v>0</v>
      </c>
      <c r="AF78" s="87"/>
      <c r="AG78" s="93">
        <f t="shared" si="14"/>
        <v>0</v>
      </c>
      <c r="AH78" s="87"/>
      <c r="AI78" s="93">
        <f t="shared" si="15"/>
        <v>0</v>
      </c>
      <c r="AJ78" s="87"/>
      <c r="AK78" s="93">
        <f t="shared" si="16"/>
        <v>0</v>
      </c>
      <c r="AL78" s="87"/>
      <c r="AM78" s="93">
        <f t="shared" si="17"/>
        <v>0</v>
      </c>
      <c r="AN78" s="84"/>
      <c r="AO78" s="86">
        <f t="shared" si="18"/>
        <v>0</v>
      </c>
      <c r="AP78" s="84"/>
      <c r="AQ78" s="86">
        <f t="shared" si="19"/>
        <v>0</v>
      </c>
      <c r="AR78" s="84"/>
      <c r="AS78" s="86">
        <f t="shared" si="20"/>
        <v>0</v>
      </c>
      <c r="AT78" s="84"/>
      <c r="AU78" s="86">
        <f t="shared" si="21"/>
        <v>0</v>
      </c>
      <c r="AV78" s="84"/>
      <c r="AW78" s="86">
        <f t="shared" si="22"/>
        <v>0</v>
      </c>
      <c r="AX78" s="84"/>
      <c r="AY78" s="86">
        <f t="shared" si="23"/>
        <v>0</v>
      </c>
      <c r="AZ78" s="84"/>
      <c r="BA78" s="86">
        <f t="shared" si="24"/>
        <v>0</v>
      </c>
      <c r="BB78" s="84"/>
      <c r="BC78" s="89">
        <f t="shared" si="39"/>
        <v>0</v>
      </c>
      <c r="BD78" s="90">
        <f t="shared" si="25"/>
        <v>0</v>
      </c>
      <c r="BE78" s="91">
        <f t="shared" si="26"/>
        <v>2</v>
      </c>
      <c r="BF78" s="5">
        <f t="shared" si="27"/>
        <v>0</v>
      </c>
      <c r="BG78" s="282">
        <f t="shared" si="40"/>
        <v>0</v>
      </c>
      <c r="BH78" s="283">
        <f t="shared" si="29"/>
        <v>0</v>
      </c>
      <c r="BI78" s="284"/>
      <c r="BJ78" s="98">
        <f t="shared" si="30"/>
        <v>0</v>
      </c>
      <c r="BK78" s="5">
        <f t="shared" si="31"/>
        <v>0</v>
      </c>
      <c r="BL78" s="100">
        <f t="shared" si="32"/>
        <v>0</v>
      </c>
      <c r="BM78" s="5">
        <f t="shared" si="33"/>
        <v>0</v>
      </c>
      <c r="BN78" s="100">
        <f t="shared" si="34"/>
        <v>0</v>
      </c>
      <c r="BO78" s="5">
        <f t="shared" si="35"/>
        <v>0</v>
      </c>
      <c r="BP78" s="101">
        <f t="shared" si="36"/>
        <v>0</v>
      </c>
      <c r="BQ78" s="95">
        <f t="shared" si="37"/>
        <v>0</v>
      </c>
      <c r="BR78" s="54"/>
      <c r="BS78" s="54"/>
      <c r="BT78" s="54"/>
      <c r="BU78" s="54"/>
      <c r="BV78" s="13"/>
    </row>
    <row r="79" spans="1:93" ht="12.75" customHeight="1" x14ac:dyDescent="0.2">
      <c r="A79" s="3"/>
      <c r="B79" s="5">
        <f t="shared" si="38"/>
        <v>26</v>
      </c>
      <c r="C79" s="309" t="s">
        <v>173</v>
      </c>
      <c r="D79" s="310" t="s">
        <v>173</v>
      </c>
      <c r="E79" s="14"/>
      <c r="F79" s="84"/>
      <c r="G79" s="93">
        <f t="shared" si="1"/>
        <v>0</v>
      </c>
      <c r="H79" s="84"/>
      <c r="I79" s="93">
        <f t="shared" si="2"/>
        <v>0</v>
      </c>
      <c r="J79" s="84"/>
      <c r="K79" s="93">
        <f t="shared" si="3"/>
        <v>0</v>
      </c>
      <c r="L79" s="84"/>
      <c r="M79" s="93">
        <f t="shared" si="4"/>
        <v>0</v>
      </c>
      <c r="N79" s="84"/>
      <c r="O79" s="93">
        <f t="shared" si="5"/>
        <v>0</v>
      </c>
      <c r="P79" s="84"/>
      <c r="Q79" s="93">
        <f t="shared" si="6"/>
        <v>0</v>
      </c>
      <c r="R79" s="84"/>
      <c r="S79" s="86">
        <f t="shared" si="7"/>
        <v>0</v>
      </c>
      <c r="T79" s="84"/>
      <c r="U79" s="86">
        <f t="shared" si="8"/>
        <v>0</v>
      </c>
      <c r="V79" s="84"/>
      <c r="W79" s="86">
        <f t="shared" si="9"/>
        <v>0</v>
      </c>
      <c r="X79" s="84"/>
      <c r="Y79" s="86">
        <f t="shared" si="10"/>
        <v>0</v>
      </c>
      <c r="Z79" s="87"/>
      <c r="AA79" s="93">
        <f t="shared" si="11"/>
        <v>0</v>
      </c>
      <c r="AB79" s="87"/>
      <c r="AC79" s="93">
        <f t="shared" si="12"/>
        <v>0</v>
      </c>
      <c r="AD79" s="87"/>
      <c r="AE79" s="93">
        <f t="shared" si="13"/>
        <v>0</v>
      </c>
      <c r="AF79" s="87"/>
      <c r="AG79" s="93">
        <f t="shared" si="14"/>
        <v>0</v>
      </c>
      <c r="AH79" s="87"/>
      <c r="AI79" s="93">
        <f t="shared" si="15"/>
        <v>0</v>
      </c>
      <c r="AJ79" s="87"/>
      <c r="AK79" s="93">
        <f t="shared" si="16"/>
        <v>0</v>
      </c>
      <c r="AL79" s="87"/>
      <c r="AM79" s="93">
        <f t="shared" si="17"/>
        <v>0</v>
      </c>
      <c r="AN79" s="84"/>
      <c r="AO79" s="86">
        <f t="shared" si="18"/>
        <v>0</v>
      </c>
      <c r="AP79" s="84"/>
      <c r="AQ79" s="86">
        <f t="shared" si="19"/>
        <v>0</v>
      </c>
      <c r="AR79" s="84"/>
      <c r="AS79" s="86">
        <f t="shared" si="20"/>
        <v>0</v>
      </c>
      <c r="AT79" s="84"/>
      <c r="AU79" s="86">
        <f t="shared" si="21"/>
        <v>0</v>
      </c>
      <c r="AV79" s="84"/>
      <c r="AW79" s="86">
        <f t="shared" si="22"/>
        <v>0</v>
      </c>
      <c r="AX79" s="84"/>
      <c r="AY79" s="86">
        <f t="shared" si="23"/>
        <v>0</v>
      </c>
      <c r="AZ79" s="84"/>
      <c r="BA79" s="86">
        <f t="shared" si="24"/>
        <v>0</v>
      </c>
      <c r="BB79" s="84"/>
      <c r="BC79" s="89">
        <f t="shared" si="39"/>
        <v>0</v>
      </c>
      <c r="BD79" s="90">
        <f t="shared" si="25"/>
        <v>0</v>
      </c>
      <c r="BE79" s="91">
        <f t="shared" si="26"/>
        <v>2</v>
      </c>
      <c r="BF79" s="5">
        <f t="shared" si="27"/>
        <v>0</v>
      </c>
      <c r="BG79" s="282">
        <f t="shared" si="40"/>
        <v>0</v>
      </c>
      <c r="BH79" s="283">
        <f t="shared" si="29"/>
        <v>0</v>
      </c>
      <c r="BI79" s="284"/>
      <c r="BJ79" s="98">
        <f t="shared" si="30"/>
        <v>0</v>
      </c>
      <c r="BK79" s="5">
        <f t="shared" si="31"/>
        <v>0</v>
      </c>
      <c r="BL79" s="100">
        <f t="shared" si="32"/>
        <v>0</v>
      </c>
      <c r="BM79" s="5">
        <f t="shared" si="33"/>
        <v>0</v>
      </c>
      <c r="BN79" s="100">
        <f t="shared" si="34"/>
        <v>0</v>
      </c>
      <c r="BO79" s="5">
        <f t="shared" si="35"/>
        <v>0</v>
      </c>
      <c r="BP79" s="101">
        <f t="shared" si="36"/>
        <v>0</v>
      </c>
      <c r="BQ79" s="95">
        <f t="shared" si="37"/>
        <v>0</v>
      </c>
      <c r="BR79" s="54"/>
      <c r="BS79" s="54"/>
      <c r="BT79" s="54"/>
      <c r="BU79" s="54"/>
      <c r="BV79" s="13"/>
    </row>
    <row r="80" spans="1:93" ht="12.75" customHeight="1" x14ac:dyDescent="0.2">
      <c r="A80" s="3"/>
      <c r="B80" s="5">
        <f t="shared" si="38"/>
        <v>27</v>
      </c>
      <c r="C80" s="309" t="s">
        <v>174</v>
      </c>
      <c r="D80" s="310" t="s">
        <v>174</v>
      </c>
      <c r="E80" s="14"/>
      <c r="F80" s="84"/>
      <c r="G80" s="93">
        <f t="shared" si="1"/>
        <v>0</v>
      </c>
      <c r="H80" s="84"/>
      <c r="I80" s="93">
        <f t="shared" si="2"/>
        <v>0</v>
      </c>
      <c r="J80" s="84"/>
      <c r="K80" s="93">
        <f t="shared" si="3"/>
        <v>0</v>
      </c>
      <c r="L80" s="84"/>
      <c r="M80" s="93">
        <f t="shared" si="4"/>
        <v>0</v>
      </c>
      <c r="N80" s="84"/>
      <c r="O80" s="93">
        <f t="shared" si="5"/>
        <v>0</v>
      </c>
      <c r="P80" s="84"/>
      <c r="Q80" s="93">
        <f t="shared" si="6"/>
        <v>0</v>
      </c>
      <c r="R80" s="84"/>
      <c r="S80" s="86">
        <f t="shared" si="7"/>
        <v>0</v>
      </c>
      <c r="T80" s="84"/>
      <c r="U80" s="86">
        <f t="shared" si="8"/>
        <v>0</v>
      </c>
      <c r="V80" s="84"/>
      <c r="W80" s="86">
        <f t="shared" si="9"/>
        <v>0</v>
      </c>
      <c r="X80" s="84"/>
      <c r="Y80" s="86">
        <f t="shared" si="10"/>
        <v>0</v>
      </c>
      <c r="Z80" s="87"/>
      <c r="AA80" s="93">
        <f t="shared" si="11"/>
        <v>0</v>
      </c>
      <c r="AB80" s="87"/>
      <c r="AC80" s="93">
        <f t="shared" si="12"/>
        <v>0</v>
      </c>
      <c r="AD80" s="87"/>
      <c r="AE80" s="93">
        <f t="shared" si="13"/>
        <v>0</v>
      </c>
      <c r="AF80" s="87"/>
      <c r="AG80" s="93">
        <f t="shared" si="14"/>
        <v>0</v>
      </c>
      <c r="AH80" s="87"/>
      <c r="AI80" s="93">
        <f t="shared" si="15"/>
        <v>0</v>
      </c>
      <c r="AJ80" s="87"/>
      <c r="AK80" s="93">
        <f t="shared" si="16"/>
        <v>0</v>
      </c>
      <c r="AL80" s="87"/>
      <c r="AM80" s="93">
        <f t="shared" si="17"/>
        <v>0</v>
      </c>
      <c r="AN80" s="84"/>
      <c r="AO80" s="86">
        <f t="shared" si="18"/>
        <v>0</v>
      </c>
      <c r="AP80" s="84"/>
      <c r="AQ80" s="86">
        <f t="shared" si="19"/>
        <v>0</v>
      </c>
      <c r="AR80" s="84"/>
      <c r="AS80" s="86">
        <f t="shared" si="20"/>
        <v>0</v>
      </c>
      <c r="AT80" s="84"/>
      <c r="AU80" s="86">
        <f t="shared" si="21"/>
        <v>0</v>
      </c>
      <c r="AV80" s="84"/>
      <c r="AW80" s="86">
        <f t="shared" si="22"/>
        <v>0</v>
      </c>
      <c r="AX80" s="84"/>
      <c r="AY80" s="86">
        <f t="shared" si="23"/>
        <v>0</v>
      </c>
      <c r="AZ80" s="84"/>
      <c r="BA80" s="86">
        <f t="shared" si="24"/>
        <v>0</v>
      </c>
      <c r="BB80" s="84"/>
      <c r="BC80" s="89">
        <f t="shared" si="39"/>
        <v>0</v>
      </c>
      <c r="BD80" s="90">
        <f t="shared" si="25"/>
        <v>0</v>
      </c>
      <c r="BE80" s="91">
        <f t="shared" si="26"/>
        <v>2</v>
      </c>
      <c r="BF80" s="5">
        <f t="shared" si="27"/>
        <v>0</v>
      </c>
      <c r="BG80" s="282">
        <f t="shared" si="40"/>
        <v>0</v>
      </c>
      <c r="BH80" s="283">
        <f t="shared" si="29"/>
        <v>0</v>
      </c>
      <c r="BI80" s="284"/>
      <c r="BJ80" s="98">
        <f t="shared" si="30"/>
        <v>0</v>
      </c>
      <c r="BK80" s="5">
        <f t="shared" si="31"/>
        <v>0</v>
      </c>
      <c r="BL80" s="100">
        <f t="shared" si="32"/>
        <v>0</v>
      </c>
      <c r="BM80" s="5">
        <f t="shared" si="33"/>
        <v>0</v>
      </c>
      <c r="BN80" s="100">
        <f t="shared" si="34"/>
        <v>0</v>
      </c>
      <c r="BO80" s="5">
        <f t="shared" si="35"/>
        <v>0</v>
      </c>
      <c r="BP80" s="101">
        <f t="shared" si="36"/>
        <v>0</v>
      </c>
      <c r="BQ80" s="95">
        <f t="shared" si="37"/>
        <v>0</v>
      </c>
      <c r="BR80" s="54"/>
      <c r="BS80" s="54"/>
      <c r="BT80" s="54"/>
      <c r="BU80" s="54"/>
      <c r="BV80" s="13"/>
    </row>
    <row r="81" spans="1:74" ht="12.75" customHeight="1" x14ac:dyDescent="0.2">
      <c r="A81" s="3"/>
      <c r="B81" s="5">
        <f t="shared" si="38"/>
        <v>28</v>
      </c>
      <c r="C81" s="309" t="s">
        <v>175</v>
      </c>
      <c r="D81" s="310" t="s">
        <v>175</v>
      </c>
      <c r="E81" s="14"/>
      <c r="F81" s="84"/>
      <c r="G81" s="93">
        <f t="shared" si="1"/>
        <v>0</v>
      </c>
      <c r="H81" s="84"/>
      <c r="I81" s="93">
        <f t="shared" si="2"/>
        <v>0</v>
      </c>
      <c r="J81" s="84"/>
      <c r="K81" s="93">
        <f t="shared" si="3"/>
        <v>0</v>
      </c>
      <c r="L81" s="84"/>
      <c r="M81" s="93">
        <f t="shared" si="4"/>
        <v>0</v>
      </c>
      <c r="N81" s="84"/>
      <c r="O81" s="93">
        <f t="shared" si="5"/>
        <v>0</v>
      </c>
      <c r="P81" s="84"/>
      <c r="Q81" s="93">
        <f t="shared" si="6"/>
        <v>0</v>
      </c>
      <c r="R81" s="84"/>
      <c r="S81" s="86">
        <f t="shared" si="7"/>
        <v>0</v>
      </c>
      <c r="T81" s="84"/>
      <c r="U81" s="86">
        <f t="shared" si="8"/>
        <v>0</v>
      </c>
      <c r="V81" s="84"/>
      <c r="W81" s="86">
        <f t="shared" si="9"/>
        <v>0</v>
      </c>
      <c r="X81" s="84"/>
      <c r="Y81" s="86">
        <f t="shared" si="10"/>
        <v>0</v>
      </c>
      <c r="Z81" s="87"/>
      <c r="AA81" s="93">
        <f t="shared" si="11"/>
        <v>0</v>
      </c>
      <c r="AB81" s="87"/>
      <c r="AC81" s="93">
        <f t="shared" si="12"/>
        <v>0</v>
      </c>
      <c r="AD81" s="87"/>
      <c r="AE81" s="93">
        <f t="shared" si="13"/>
        <v>0</v>
      </c>
      <c r="AF81" s="87"/>
      <c r="AG81" s="93">
        <f t="shared" si="14"/>
        <v>0</v>
      </c>
      <c r="AH81" s="87"/>
      <c r="AI81" s="93">
        <f t="shared" si="15"/>
        <v>0</v>
      </c>
      <c r="AJ81" s="87"/>
      <c r="AK81" s="93">
        <f t="shared" si="16"/>
        <v>0</v>
      </c>
      <c r="AL81" s="87"/>
      <c r="AM81" s="93">
        <f t="shared" si="17"/>
        <v>0</v>
      </c>
      <c r="AN81" s="84"/>
      <c r="AO81" s="86">
        <f t="shared" si="18"/>
        <v>0</v>
      </c>
      <c r="AP81" s="84"/>
      <c r="AQ81" s="86">
        <f t="shared" si="19"/>
        <v>0</v>
      </c>
      <c r="AR81" s="84"/>
      <c r="AS81" s="86">
        <f t="shared" si="20"/>
        <v>0</v>
      </c>
      <c r="AT81" s="84"/>
      <c r="AU81" s="86">
        <f t="shared" si="21"/>
        <v>0</v>
      </c>
      <c r="AV81" s="84"/>
      <c r="AW81" s="86">
        <f t="shared" si="22"/>
        <v>0</v>
      </c>
      <c r="AX81" s="84"/>
      <c r="AY81" s="86">
        <f t="shared" si="23"/>
        <v>0</v>
      </c>
      <c r="AZ81" s="84"/>
      <c r="BA81" s="86">
        <f t="shared" si="24"/>
        <v>0</v>
      </c>
      <c r="BB81" s="84"/>
      <c r="BC81" s="89">
        <f t="shared" si="39"/>
        <v>0</v>
      </c>
      <c r="BD81" s="90">
        <f t="shared" si="25"/>
        <v>0</v>
      </c>
      <c r="BE81" s="91">
        <f t="shared" si="26"/>
        <v>2</v>
      </c>
      <c r="BF81" s="5">
        <f t="shared" si="27"/>
        <v>0</v>
      </c>
      <c r="BG81" s="282">
        <f t="shared" si="40"/>
        <v>0</v>
      </c>
      <c r="BH81" s="283">
        <f t="shared" si="29"/>
        <v>0</v>
      </c>
      <c r="BI81" s="284"/>
      <c r="BJ81" s="98">
        <f t="shared" si="30"/>
        <v>0</v>
      </c>
      <c r="BK81" s="5">
        <f t="shared" si="31"/>
        <v>0</v>
      </c>
      <c r="BL81" s="100">
        <f t="shared" si="32"/>
        <v>0</v>
      </c>
      <c r="BM81" s="5">
        <f t="shared" si="33"/>
        <v>0</v>
      </c>
      <c r="BN81" s="100">
        <f t="shared" si="34"/>
        <v>0</v>
      </c>
      <c r="BO81" s="5">
        <f t="shared" si="35"/>
        <v>0</v>
      </c>
      <c r="BP81" s="101">
        <f t="shared" si="36"/>
        <v>0</v>
      </c>
      <c r="BQ81" s="95">
        <f t="shared" si="37"/>
        <v>0</v>
      </c>
      <c r="BR81" s="54"/>
      <c r="BS81" s="302"/>
      <c r="BT81" s="302"/>
      <c r="BU81" s="302"/>
      <c r="BV81" s="13"/>
    </row>
    <row r="82" spans="1:74" ht="12.75" customHeight="1" x14ac:dyDescent="0.2">
      <c r="A82" s="3"/>
      <c r="B82" s="5">
        <f t="shared" si="38"/>
        <v>29</v>
      </c>
      <c r="C82" s="309" t="s">
        <v>176</v>
      </c>
      <c r="D82" s="310" t="s">
        <v>176</v>
      </c>
      <c r="E82" s="14"/>
      <c r="F82" s="84"/>
      <c r="G82" s="93">
        <f t="shared" si="1"/>
        <v>0</v>
      </c>
      <c r="H82" s="84"/>
      <c r="I82" s="93">
        <f t="shared" si="2"/>
        <v>0</v>
      </c>
      <c r="J82" s="84"/>
      <c r="K82" s="93">
        <f t="shared" si="3"/>
        <v>0</v>
      </c>
      <c r="L82" s="84"/>
      <c r="M82" s="93">
        <f t="shared" si="4"/>
        <v>0</v>
      </c>
      <c r="N82" s="84"/>
      <c r="O82" s="93">
        <f t="shared" si="5"/>
        <v>0</v>
      </c>
      <c r="P82" s="84"/>
      <c r="Q82" s="93">
        <f t="shared" si="6"/>
        <v>0</v>
      </c>
      <c r="R82" s="84"/>
      <c r="S82" s="86">
        <f t="shared" si="7"/>
        <v>0</v>
      </c>
      <c r="T82" s="84"/>
      <c r="U82" s="86">
        <f t="shared" si="8"/>
        <v>0</v>
      </c>
      <c r="V82" s="84"/>
      <c r="W82" s="86">
        <f t="shared" si="9"/>
        <v>0</v>
      </c>
      <c r="X82" s="84"/>
      <c r="Y82" s="86">
        <f t="shared" si="10"/>
        <v>0</v>
      </c>
      <c r="Z82" s="87"/>
      <c r="AA82" s="93">
        <f t="shared" si="11"/>
        <v>0</v>
      </c>
      <c r="AB82" s="87"/>
      <c r="AC82" s="93">
        <f t="shared" si="12"/>
        <v>0</v>
      </c>
      <c r="AD82" s="87"/>
      <c r="AE82" s="93">
        <f t="shared" si="13"/>
        <v>0</v>
      </c>
      <c r="AF82" s="87"/>
      <c r="AG82" s="93">
        <f t="shared" si="14"/>
        <v>0</v>
      </c>
      <c r="AH82" s="87"/>
      <c r="AI82" s="93">
        <f t="shared" si="15"/>
        <v>0</v>
      </c>
      <c r="AJ82" s="87"/>
      <c r="AK82" s="93">
        <f t="shared" si="16"/>
        <v>0</v>
      </c>
      <c r="AL82" s="87"/>
      <c r="AM82" s="93">
        <f t="shared" si="17"/>
        <v>0</v>
      </c>
      <c r="AN82" s="84"/>
      <c r="AO82" s="86">
        <f t="shared" si="18"/>
        <v>0</v>
      </c>
      <c r="AP82" s="84"/>
      <c r="AQ82" s="86">
        <f t="shared" si="19"/>
        <v>0</v>
      </c>
      <c r="AR82" s="84"/>
      <c r="AS82" s="86">
        <f t="shared" si="20"/>
        <v>0</v>
      </c>
      <c r="AT82" s="84"/>
      <c r="AU82" s="86">
        <f t="shared" si="21"/>
        <v>0</v>
      </c>
      <c r="AV82" s="84"/>
      <c r="AW82" s="86">
        <f t="shared" si="22"/>
        <v>0</v>
      </c>
      <c r="AX82" s="84"/>
      <c r="AY82" s="86">
        <f t="shared" si="23"/>
        <v>0</v>
      </c>
      <c r="AZ82" s="84"/>
      <c r="BA82" s="86">
        <f t="shared" si="24"/>
        <v>0</v>
      </c>
      <c r="BB82" s="84"/>
      <c r="BC82" s="89">
        <f t="shared" si="39"/>
        <v>0</v>
      </c>
      <c r="BD82" s="90">
        <f t="shared" si="25"/>
        <v>0</v>
      </c>
      <c r="BE82" s="91">
        <f t="shared" si="26"/>
        <v>2</v>
      </c>
      <c r="BF82" s="5">
        <f t="shared" si="27"/>
        <v>0</v>
      </c>
      <c r="BG82" s="282">
        <f t="shared" si="40"/>
        <v>0</v>
      </c>
      <c r="BH82" s="283">
        <f t="shared" si="29"/>
        <v>0</v>
      </c>
      <c r="BI82" s="284"/>
      <c r="BJ82" s="98">
        <f t="shared" si="30"/>
        <v>0</v>
      </c>
      <c r="BK82" s="5">
        <f t="shared" si="31"/>
        <v>0</v>
      </c>
      <c r="BL82" s="100">
        <f t="shared" si="32"/>
        <v>0</v>
      </c>
      <c r="BM82" s="5">
        <f t="shared" si="33"/>
        <v>0</v>
      </c>
      <c r="BN82" s="100">
        <f t="shared" si="34"/>
        <v>0</v>
      </c>
      <c r="BO82" s="5">
        <f t="shared" si="35"/>
        <v>0</v>
      </c>
      <c r="BP82" s="101">
        <f t="shared" si="36"/>
        <v>0</v>
      </c>
      <c r="BQ82" s="95">
        <f t="shared" si="37"/>
        <v>0</v>
      </c>
      <c r="BR82" s="54"/>
      <c r="BS82" s="302"/>
      <c r="BT82" s="302"/>
      <c r="BU82" s="302"/>
      <c r="BV82" s="13"/>
    </row>
    <row r="83" spans="1:74" ht="12.75" customHeight="1" x14ac:dyDescent="0.2">
      <c r="A83" s="3"/>
      <c r="B83" s="5">
        <f t="shared" si="38"/>
        <v>30</v>
      </c>
      <c r="C83" s="309" t="s">
        <v>177</v>
      </c>
      <c r="D83" s="310" t="s">
        <v>177</v>
      </c>
      <c r="E83" s="14"/>
      <c r="F83" s="84"/>
      <c r="G83" s="93">
        <f t="shared" si="1"/>
        <v>0</v>
      </c>
      <c r="H83" s="84"/>
      <c r="I83" s="93">
        <f t="shared" si="2"/>
        <v>0</v>
      </c>
      <c r="J83" s="84"/>
      <c r="K83" s="93">
        <f t="shared" si="3"/>
        <v>0</v>
      </c>
      <c r="L83" s="84"/>
      <c r="M83" s="93">
        <f t="shared" si="4"/>
        <v>0</v>
      </c>
      <c r="N83" s="84"/>
      <c r="O83" s="93">
        <f t="shared" si="5"/>
        <v>0</v>
      </c>
      <c r="P83" s="84"/>
      <c r="Q83" s="93">
        <f t="shared" si="6"/>
        <v>0</v>
      </c>
      <c r="R83" s="84"/>
      <c r="S83" s="86">
        <f t="shared" si="7"/>
        <v>0</v>
      </c>
      <c r="T83" s="84"/>
      <c r="U83" s="86">
        <f t="shared" si="8"/>
        <v>0</v>
      </c>
      <c r="V83" s="84"/>
      <c r="W83" s="86">
        <f t="shared" si="9"/>
        <v>0</v>
      </c>
      <c r="X83" s="84"/>
      <c r="Y83" s="86">
        <f t="shared" si="10"/>
        <v>0</v>
      </c>
      <c r="Z83" s="87"/>
      <c r="AA83" s="93">
        <f t="shared" si="11"/>
        <v>0</v>
      </c>
      <c r="AB83" s="87"/>
      <c r="AC83" s="93">
        <f t="shared" si="12"/>
        <v>0</v>
      </c>
      <c r="AD83" s="87"/>
      <c r="AE83" s="93">
        <f t="shared" si="13"/>
        <v>0</v>
      </c>
      <c r="AF83" s="87"/>
      <c r="AG83" s="93">
        <f t="shared" si="14"/>
        <v>0</v>
      </c>
      <c r="AH83" s="87"/>
      <c r="AI83" s="93">
        <f t="shared" si="15"/>
        <v>0</v>
      </c>
      <c r="AJ83" s="87"/>
      <c r="AK83" s="93">
        <f t="shared" si="16"/>
        <v>0</v>
      </c>
      <c r="AL83" s="87"/>
      <c r="AM83" s="93">
        <f t="shared" si="17"/>
        <v>0</v>
      </c>
      <c r="AN83" s="84"/>
      <c r="AO83" s="86">
        <f t="shared" si="18"/>
        <v>0</v>
      </c>
      <c r="AP83" s="84"/>
      <c r="AQ83" s="86">
        <f t="shared" si="19"/>
        <v>0</v>
      </c>
      <c r="AR83" s="84"/>
      <c r="AS83" s="86">
        <f t="shared" si="20"/>
        <v>0</v>
      </c>
      <c r="AT83" s="84"/>
      <c r="AU83" s="86">
        <f t="shared" si="21"/>
        <v>0</v>
      </c>
      <c r="AV83" s="84"/>
      <c r="AW83" s="86">
        <f t="shared" si="22"/>
        <v>0</v>
      </c>
      <c r="AX83" s="84"/>
      <c r="AY83" s="86">
        <f t="shared" si="23"/>
        <v>0</v>
      </c>
      <c r="AZ83" s="84"/>
      <c r="BA83" s="86">
        <f t="shared" si="24"/>
        <v>0</v>
      </c>
      <c r="BB83" s="84"/>
      <c r="BC83" s="89">
        <f t="shared" si="39"/>
        <v>0</v>
      </c>
      <c r="BD83" s="90">
        <f t="shared" si="25"/>
        <v>0</v>
      </c>
      <c r="BE83" s="91">
        <f t="shared" si="26"/>
        <v>2</v>
      </c>
      <c r="BF83" s="5">
        <f t="shared" si="27"/>
        <v>0</v>
      </c>
      <c r="BG83" s="282">
        <f t="shared" si="40"/>
        <v>0</v>
      </c>
      <c r="BH83" s="283">
        <f t="shared" si="29"/>
        <v>0</v>
      </c>
      <c r="BI83" s="284"/>
      <c r="BJ83" s="98">
        <f t="shared" si="30"/>
        <v>0</v>
      </c>
      <c r="BK83" s="5">
        <f t="shared" si="31"/>
        <v>0</v>
      </c>
      <c r="BL83" s="100">
        <f t="shared" si="32"/>
        <v>0</v>
      </c>
      <c r="BM83" s="5">
        <f t="shared" si="33"/>
        <v>0</v>
      </c>
      <c r="BN83" s="100">
        <f t="shared" si="34"/>
        <v>0</v>
      </c>
      <c r="BO83" s="5">
        <f t="shared" si="35"/>
        <v>0</v>
      </c>
      <c r="BP83" s="101">
        <f t="shared" si="36"/>
        <v>0</v>
      </c>
      <c r="BQ83" s="95">
        <f t="shared" si="37"/>
        <v>0</v>
      </c>
      <c r="BR83" s="54"/>
      <c r="BS83" s="302"/>
      <c r="BT83" s="302"/>
      <c r="BU83" s="302"/>
      <c r="BV83" s="13"/>
    </row>
    <row r="84" spans="1:74" ht="12.75" customHeight="1" x14ac:dyDescent="0.2">
      <c r="A84" s="3"/>
      <c r="B84" s="5">
        <f t="shared" si="38"/>
        <v>31</v>
      </c>
      <c r="C84" s="309" t="s">
        <v>178</v>
      </c>
      <c r="D84" s="310" t="s">
        <v>178</v>
      </c>
      <c r="E84" s="14"/>
      <c r="F84" s="84"/>
      <c r="G84" s="93">
        <f t="shared" si="1"/>
        <v>0</v>
      </c>
      <c r="H84" s="84"/>
      <c r="I84" s="93">
        <f t="shared" si="2"/>
        <v>0</v>
      </c>
      <c r="J84" s="84"/>
      <c r="K84" s="93">
        <f t="shared" si="3"/>
        <v>0</v>
      </c>
      <c r="L84" s="84"/>
      <c r="M84" s="93">
        <f t="shared" si="4"/>
        <v>0</v>
      </c>
      <c r="N84" s="84"/>
      <c r="O84" s="93">
        <f t="shared" si="5"/>
        <v>0</v>
      </c>
      <c r="P84" s="84"/>
      <c r="Q84" s="93">
        <f t="shared" si="6"/>
        <v>0</v>
      </c>
      <c r="R84" s="84"/>
      <c r="S84" s="86">
        <f t="shared" si="7"/>
        <v>0</v>
      </c>
      <c r="T84" s="84"/>
      <c r="U84" s="86">
        <f t="shared" si="8"/>
        <v>0</v>
      </c>
      <c r="V84" s="84"/>
      <c r="W84" s="86">
        <f t="shared" si="9"/>
        <v>0</v>
      </c>
      <c r="X84" s="84"/>
      <c r="Y84" s="86">
        <f t="shared" si="10"/>
        <v>0</v>
      </c>
      <c r="Z84" s="87"/>
      <c r="AA84" s="93">
        <f t="shared" si="11"/>
        <v>0</v>
      </c>
      <c r="AB84" s="87"/>
      <c r="AC84" s="93">
        <f t="shared" si="12"/>
        <v>0</v>
      </c>
      <c r="AD84" s="87"/>
      <c r="AE84" s="93">
        <f t="shared" si="13"/>
        <v>0</v>
      </c>
      <c r="AF84" s="87"/>
      <c r="AG84" s="93">
        <f t="shared" si="14"/>
        <v>0</v>
      </c>
      <c r="AH84" s="87"/>
      <c r="AI84" s="93">
        <f t="shared" si="15"/>
        <v>0</v>
      </c>
      <c r="AJ84" s="87"/>
      <c r="AK84" s="93">
        <f t="shared" si="16"/>
        <v>0</v>
      </c>
      <c r="AL84" s="87"/>
      <c r="AM84" s="93">
        <f t="shared" si="17"/>
        <v>0</v>
      </c>
      <c r="AN84" s="84"/>
      <c r="AO84" s="86">
        <f t="shared" si="18"/>
        <v>0</v>
      </c>
      <c r="AP84" s="84"/>
      <c r="AQ84" s="86">
        <f t="shared" si="19"/>
        <v>0</v>
      </c>
      <c r="AR84" s="84"/>
      <c r="AS84" s="86">
        <f t="shared" si="20"/>
        <v>0</v>
      </c>
      <c r="AT84" s="84"/>
      <c r="AU84" s="86">
        <f t="shared" si="21"/>
        <v>0</v>
      </c>
      <c r="AV84" s="84"/>
      <c r="AW84" s="86">
        <f t="shared" si="22"/>
        <v>0</v>
      </c>
      <c r="AX84" s="84"/>
      <c r="AY84" s="86">
        <f t="shared" si="23"/>
        <v>0</v>
      </c>
      <c r="AZ84" s="84"/>
      <c r="BA84" s="86">
        <f t="shared" si="24"/>
        <v>0</v>
      </c>
      <c r="BB84" s="84"/>
      <c r="BC84" s="89">
        <f t="shared" si="39"/>
        <v>0</v>
      </c>
      <c r="BD84" s="90">
        <f t="shared" si="25"/>
        <v>0</v>
      </c>
      <c r="BE84" s="91">
        <f t="shared" si="26"/>
        <v>2</v>
      </c>
      <c r="BF84" s="5">
        <f t="shared" si="27"/>
        <v>0</v>
      </c>
      <c r="BG84" s="282">
        <f t="shared" si="40"/>
        <v>0</v>
      </c>
      <c r="BH84" s="283">
        <f t="shared" si="29"/>
        <v>0</v>
      </c>
      <c r="BI84" s="284"/>
      <c r="BJ84" s="98">
        <f t="shared" si="30"/>
        <v>0</v>
      </c>
      <c r="BK84" s="5">
        <f t="shared" si="31"/>
        <v>0</v>
      </c>
      <c r="BL84" s="100">
        <f t="shared" si="32"/>
        <v>0</v>
      </c>
      <c r="BM84" s="5">
        <f t="shared" si="33"/>
        <v>0</v>
      </c>
      <c r="BN84" s="100">
        <f t="shared" si="34"/>
        <v>0</v>
      </c>
      <c r="BO84" s="5">
        <f t="shared" si="35"/>
        <v>0</v>
      </c>
      <c r="BP84" s="101">
        <f t="shared" si="36"/>
        <v>0</v>
      </c>
      <c r="BQ84" s="95">
        <f t="shared" si="37"/>
        <v>0</v>
      </c>
      <c r="BR84" s="54"/>
      <c r="BS84" s="302"/>
      <c r="BT84" s="302"/>
      <c r="BU84" s="302"/>
      <c r="BV84" s="13"/>
    </row>
    <row r="85" spans="1:74" ht="12.75" customHeight="1" x14ac:dyDescent="0.2">
      <c r="A85" s="3"/>
      <c r="B85" s="5">
        <f t="shared" si="38"/>
        <v>32</v>
      </c>
      <c r="C85" s="309" t="s">
        <v>179</v>
      </c>
      <c r="D85" s="310" t="s">
        <v>179</v>
      </c>
      <c r="E85" s="14"/>
      <c r="F85" s="84"/>
      <c r="G85" s="93">
        <f t="shared" si="1"/>
        <v>0</v>
      </c>
      <c r="H85" s="84"/>
      <c r="I85" s="93">
        <f t="shared" si="2"/>
        <v>0</v>
      </c>
      <c r="J85" s="84"/>
      <c r="K85" s="93">
        <f t="shared" si="3"/>
        <v>0</v>
      </c>
      <c r="L85" s="84"/>
      <c r="M85" s="93">
        <f t="shared" si="4"/>
        <v>0</v>
      </c>
      <c r="N85" s="84"/>
      <c r="O85" s="93">
        <f t="shared" si="5"/>
        <v>0</v>
      </c>
      <c r="P85" s="84"/>
      <c r="Q85" s="93">
        <f t="shared" si="6"/>
        <v>0</v>
      </c>
      <c r="R85" s="84"/>
      <c r="S85" s="86">
        <f t="shared" si="7"/>
        <v>0</v>
      </c>
      <c r="T85" s="84"/>
      <c r="U85" s="86">
        <f t="shared" si="8"/>
        <v>0</v>
      </c>
      <c r="V85" s="84"/>
      <c r="W85" s="86">
        <f t="shared" si="9"/>
        <v>0</v>
      </c>
      <c r="X85" s="84"/>
      <c r="Y85" s="86">
        <f t="shared" si="10"/>
        <v>0</v>
      </c>
      <c r="Z85" s="87"/>
      <c r="AA85" s="93">
        <f t="shared" si="11"/>
        <v>0</v>
      </c>
      <c r="AB85" s="87"/>
      <c r="AC85" s="93">
        <f t="shared" si="12"/>
        <v>0</v>
      </c>
      <c r="AD85" s="87"/>
      <c r="AE85" s="93">
        <f t="shared" si="13"/>
        <v>0</v>
      </c>
      <c r="AF85" s="87"/>
      <c r="AG85" s="93">
        <f t="shared" si="14"/>
        <v>0</v>
      </c>
      <c r="AH85" s="87"/>
      <c r="AI85" s="93">
        <f t="shared" si="15"/>
        <v>0</v>
      </c>
      <c r="AJ85" s="87"/>
      <c r="AK85" s="93">
        <f t="shared" si="16"/>
        <v>0</v>
      </c>
      <c r="AL85" s="87"/>
      <c r="AM85" s="93">
        <f t="shared" si="17"/>
        <v>0</v>
      </c>
      <c r="AN85" s="84"/>
      <c r="AO85" s="86">
        <f t="shared" si="18"/>
        <v>0</v>
      </c>
      <c r="AP85" s="84"/>
      <c r="AQ85" s="86">
        <f t="shared" si="19"/>
        <v>0</v>
      </c>
      <c r="AR85" s="84"/>
      <c r="AS85" s="86">
        <f t="shared" si="20"/>
        <v>0</v>
      </c>
      <c r="AT85" s="84"/>
      <c r="AU85" s="86">
        <f t="shared" si="21"/>
        <v>0</v>
      </c>
      <c r="AV85" s="84"/>
      <c r="AW85" s="86">
        <f t="shared" si="22"/>
        <v>0</v>
      </c>
      <c r="AX85" s="84"/>
      <c r="AY85" s="86">
        <f t="shared" si="23"/>
        <v>0</v>
      </c>
      <c r="AZ85" s="84"/>
      <c r="BA85" s="86">
        <f t="shared" si="24"/>
        <v>0</v>
      </c>
      <c r="BB85" s="84"/>
      <c r="BC85" s="89">
        <f t="shared" si="39"/>
        <v>0</v>
      </c>
      <c r="BD85" s="90">
        <f t="shared" si="25"/>
        <v>0</v>
      </c>
      <c r="BE85" s="91">
        <f t="shared" si="26"/>
        <v>2</v>
      </c>
      <c r="BF85" s="5">
        <f t="shared" si="27"/>
        <v>0</v>
      </c>
      <c r="BG85" s="282">
        <f t="shared" si="40"/>
        <v>0</v>
      </c>
      <c r="BH85" s="283">
        <f t="shared" si="29"/>
        <v>0</v>
      </c>
      <c r="BI85" s="284"/>
      <c r="BJ85" s="98">
        <f t="shared" si="30"/>
        <v>0</v>
      </c>
      <c r="BK85" s="5">
        <f t="shared" si="31"/>
        <v>0</v>
      </c>
      <c r="BL85" s="100">
        <f t="shared" si="32"/>
        <v>0</v>
      </c>
      <c r="BM85" s="5">
        <f t="shared" si="33"/>
        <v>0</v>
      </c>
      <c r="BN85" s="100">
        <f t="shared" si="34"/>
        <v>0</v>
      </c>
      <c r="BO85" s="5">
        <f t="shared" si="35"/>
        <v>0</v>
      </c>
      <c r="BP85" s="101">
        <f t="shared" si="36"/>
        <v>0</v>
      </c>
      <c r="BQ85" s="95">
        <f t="shared" si="37"/>
        <v>0</v>
      </c>
      <c r="BR85" s="54"/>
      <c r="BS85" s="54"/>
      <c r="BT85" s="54"/>
      <c r="BU85" s="54"/>
      <c r="BV85" s="13"/>
    </row>
    <row r="86" spans="1:74" ht="12.75" customHeight="1" x14ac:dyDescent="0.2">
      <c r="A86" s="3"/>
      <c r="B86" s="5">
        <f t="shared" si="38"/>
        <v>33</v>
      </c>
      <c r="C86" s="309" t="s">
        <v>180</v>
      </c>
      <c r="D86" s="310" t="s">
        <v>180</v>
      </c>
      <c r="E86" s="14"/>
      <c r="F86" s="84"/>
      <c r="G86" s="93">
        <f t="shared" ref="G86:G100" si="41">IF(F86=$F$51,$F$52,0)</f>
        <v>0</v>
      </c>
      <c r="H86" s="84"/>
      <c r="I86" s="93">
        <f t="shared" ref="I86:I100" si="42">IF(H86=$H$51,$H$52,0)</f>
        <v>0</v>
      </c>
      <c r="J86" s="84"/>
      <c r="K86" s="93">
        <f t="shared" ref="K86:K100" si="43">IF(J86=$J$51,$J$52,0)</f>
        <v>0</v>
      </c>
      <c r="L86" s="84"/>
      <c r="M86" s="93">
        <f t="shared" ref="M86:M100" si="44">IF(L86=$L$51,$L$52,0)</f>
        <v>0</v>
      </c>
      <c r="N86" s="84"/>
      <c r="O86" s="93">
        <f t="shared" ref="O86:O100" si="45">IF(N86=$N$51,$N$52,0)</f>
        <v>0</v>
      </c>
      <c r="P86" s="84"/>
      <c r="Q86" s="93">
        <f t="shared" ref="Q86:Q100" si="46">IF(P86=$P$51,$P$52,0)</f>
        <v>0</v>
      </c>
      <c r="R86" s="84"/>
      <c r="S86" s="86">
        <f t="shared" ref="S86:S100" si="47">IF(R86=$R$51,$R$52,0)</f>
        <v>0</v>
      </c>
      <c r="T86" s="84"/>
      <c r="U86" s="86">
        <f t="shared" ref="U86:U100" si="48">IF(T86=$T$51,$T$52,0)</f>
        <v>0</v>
      </c>
      <c r="V86" s="84"/>
      <c r="W86" s="86">
        <f t="shared" ref="W86:W100" si="49">IF(V86=$V$51,$V$52,0)</f>
        <v>0</v>
      </c>
      <c r="X86" s="84"/>
      <c r="Y86" s="86">
        <f t="shared" ref="Y86:Y100" si="50">IF(X86=$X$51,$X$52,0)</f>
        <v>0</v>
      </c>
      <c r="Z86" s="87"/>
      <c r="AA86" s="93">
        <f t="shared" ref="AA86:AA100" si="51">IF(Z86=$Z$51,$Z$52,0)</f>
        <v>0</v>
      </c>
      <c r="AB86" s="87"/>
      <c r="AC86" s="93">
        <f t="shared" ref="AC86:AC100" si="52">IF(AB86=$AB$51,$AB$52,0)</f>
        <v>0</v>
      </c>
      <c r="AD86" s="87"/>
      <c r="AE86" s="93">
        <f t="shared" ref="AE86:AE100" si="53">IF(AD86=$AD$51,$AD$52,0)</f>
        <v>0</v>
      </c>
      <c r="AF86" s="87"/>
      <c r="AG86" s="93">
        <f t="shared" ref="AG86:AG100" si="54">IF(AF86=$AF$51,$AF$52,0)</f>
        <v>0</v>
      </c>
      <c r="AH86" s="87"/>
      <c r="AI86" s="93">
        <f t="shared" ref="AI86:AI100" si="55">IF(AH86=$AH$51,$AH$52,0)</f>
        <v>0</v>
      </c>
      <c r="AJ86" s="87"/>
      <c r="AK86" s="93">
        <f t="shared" ref="AK86:AK100" si="56">IF(AJ86=$AJ$51,$AJ$52,0)</f>
        <v>0</v>
      </c>
      <c r="AL86" s="87"/>
      <c r="AM86" s="93">
        <f t="shared" ref="AM86:AM100" si="57">IF(AL86=$AL$51,$AL$52,0)</f>
        <v>0</v>
      </c>
      <c r="AN86" s="84"/>
      <c r="AO86" s="86">
        <f t="shared" ref="AO86:AO100" si="58">IF(AN86=$AN$51,$AN$52,0)</f>
        <v>0</v>
      </c>
      <c r="AP86" s="84"/>
      <c r="AQ86" s="86">
        <f t="shared" ref="AQ86:AQ100" si="59">IF(AP86=$AP$51,$AP$52,0)</f>
        <v>0</v>
      </c>
      <c r="AR86" s="84"/>
      <c r="AS86" s="86">
        <f t="shared" ref="AS86:AS100" si="60">IF(AR86=$AR$51,$AR$52,0)</f>
        <v>0</v>
      </c>
      <c r="AT86" s="84"/>
      <c r="AU86" s="86">
        <f t="shared" ref="AU86:AU100" si="61">IF(AT86=$AT$51,$AT$52,0)</f>
        <v>0</v>
      </c>
      <c r="AV86" s="84"/>
      <c r="AW86" s="86">
        <f t="shared" ref="AW86:AW100" si="62">IF(AV86=$AV$51,$AV$52,0)</f>
        <v>0</v>
      </c>
      <c r="AX86" s="84"/>
      <c r="AY86" s="86">
        <f t="shared" ref="AY86:AY100" si="63">IF(AX86=$AX$51,$AX$52,0)</f>
        <v>0</v>
      </c>
      <c r="AZ86" s="84"/>
      <c r="BA86" s="86">
        <f t="shared" ref="BA86:BA100" si="64">IF(AZ86=$AZ$51,$AZ$52,0)</f>
        <v>0</v>
      </c>
      <c r="BB86" s="84"/>
      <c r="BC86" s="89">
        <f t="shared" si="39"/>
        <v>0</v>
      </c>
      <c r="BD86" s="90">
        <f t="shared" si="25"/>
        <v>0</v>
      </c>
      <c r="BE86" s="91">
        <f t="shared" si="26"/>
        <v>2</v>
      </c>
      <c r="BF86" s="5">
        <f t="shared" si="27"/>
        <v>0</v>
      </c>
      <c r="BG86" s="282">
        <f t="shared" si="40"/>
        <v>0</v>
      </c>
      <c r="BH86" s="283">
        <f t="shared" si="29"/>
        <v>0</v>
      </c>
      <c r="BI86" s="284"/>
      <c r="BJ86" s="98">
        <f t="shared" si="30"/>
        <v>0</v>
      </c>
      <c r="BK86" s="5">
        <f t="shared" si="31"/>
        <v>0</v>
      </c>
      <c r="BL86" s="100">
        <f t="shared" si="32"/>
        <v>0</v>
      </c>
      <c r="BM86" s="5">
        <f t="shared" si="33"/>
        <v>0</v>
      </c>
      <c r="BN86" s="100">
        <f t="shared" si="34"/>
        <v>0</v>
      </c>
      <c r="BO86" s="5">
        <f t="shared" si="35"/>
        <v>0</v>
      </c>
      <c r="BP86" s="101">
        <f t="shared" si="36"/>
        <v>0</v>
      </c>
      <c r="BQ86" s="95">
        <f t="shared" si="37"/>
        <v>0</v>
      </c>
      <c r="BR86" s="54"/>
      <c r="BS86" s="126"/>
      <c r="BT86" s="126"/>
      <c r="BU86" s="126"/>
      <c r="BV86" s="13"/>
    </row>
    <row r="87" spans="1:74" ht="12.75" customHeight="1" x14ac:dyDescent="0.2">
      <c r="A87" s="3"/>
      <c r="B87" s="5">
        <f t="shared" si="38"/>
        <v>34</v>
      </c>
      <c r="C87" s="309" t="s">
        <v>181</v>
      </c>
      <c r="D87" s="310" t="s">
        <v>181</v>
      </c>
      <c r="E87" s="14"/>
      <c r="F87" s="84"/>
      <c r="G87" s="93">
        <f t="shared" si="41"/>
        <v>0</v>
      </c>
      <c r="H87" s="84"/>
      <c r="I87" s="93">
        <f t="shared" si="42"/>
        <v>0</v>
      </c>
      <c r="J87" s="84"/>
      <c r="K87" s="93">
        <f t="shared" si="43"/>
        <v>0</v>
      </c>
      <c r="L87" s="84"/>
      <c r="M87" s="93">
        <f t="shared" si="44"/>
        <v>0</v>
      </c>
      <c r="N87" s="84"/>
      <c r="O87" s="93">
        <f t="shared" si="45"/>
        <v>0</v>
      </c>
      <c r="P87" s="84"/>
      <c r="Q87" s="93">
        <f t="shared" si="46"/>
        <v>0</v>
      </c>
      <c r="R87" s="84"/>
      <c r="S87" s="86">
        <f t="shared" si="47"/>
        <v>0</v>
      </c>
      <c r="T87" s="84"/>
      <c r="U87" s="86">
        <f t="shared" si="48"/>
        <v>0</v>
      </c>
      <c r="V87" s="84"/>
      <c r="W87" s="86">
        <f t="shared" si="49"/>
        <v>0</v>
      </c>
      <c r="X87" s="84"/>
      <c r="Y87" s="86">
        <f t="shared" si="50"/>
        <v>0</v>
      </c>
      <c r="Z87" s="87"/>
      <c r="AA87" s="93">
        <f t="shared" si="51"/>
        <v>0</v>
      </c>
      <c r="AB87" s="87"/>
      <c r="AC87" s="93">
        <f t="shared" si="52"/>
        <v>0</v>
      </c>
      <c r="AD87" s="87"/>
      <c r="AE87" s="93">
        <f t="shared" si="53"/>
        <v>0</v>
      </c>
      <c r="AF87" s="87"/>
      <c r="AG87" s="93">
        <f t="shared" si="54"/>
        <v>0</v>
      </c>
      <c r="AH87" s="87"/>
      <c r="AI87" s="93">
        <f t="shared" si="55"/>
        <v>0</v>
      </c>
      <c r="AJ87" s="87"/>
      <c r="AK87" s="93">
        <f t="shared" si="56"/>
        <v>0</v>
      </c>
      <c r="AL87" s="87"/>
      <c r="AM87" s="93">
        <f t="shared" si="57"/>
        <v>0</v>
      </c>
      <c r="AN87" s="84"/>
      <c r="AO87" s="86">
        <f t="shared" si="58"/>
        <v>0</v>
      </c>
      <c r="AP87" s="84"/>
      <c r="AQ87" s="86">
        <f t="shared" si="59"/>
        <v>0</v>
      </c>
      <c r="AR87" s="84"/>
      <c r="AS87" s="86">
        <f t="shared" si="60"/>
        <v>0</v>
      </c>
      <c r="AT87" s="84"/>
      <c r="AU87" s="86">
        <f t="shared" si="61"/>
        <v>0</v>
      </c>
      <c r="AV87" s="84"/>
      <c r="AW87" s="86">
        <f t="shared" si="62"/>
        <v>0</v>
      </c>
      <c r="AX87" s="84"/>
      <c r="AY87" s="86">
        <f t="shared" si="63"/>
        <v>0</v>
      </c>
      <c r="AZ87" s="84"/>
      <c r="BA87" s="86">
        <f t="shared" si="64"/>
        <v>0</v>
      </c>
      <c r="BB87" s="84"/>
      <c r="BC87" s="89">
        <f t="shared" si="39"/>
        <v>0</v>
      </c>
      <c r="BD87" s="90">
        <f t="shared" si="25"/>
        <v>0</v>
      </c>
      <c r="BE87" s="91">
        <f t="shared" si="26"/>
        <v>2</v>
      </c>
      <c r="BF87" s="5">
        <f t="shared" si="27"/>
        <v>0</v>
      </c>
      <c r="BG87" s="282">
        <f t="shared" si="40"/>
        <v>0</v>
      </c>
      <c r="BH87" s="283">
        <f t="shared" si="29"/>
        <v>0</v>
      </c>
      <c r="BI87" s="284"/>
      <c r="BJ87" s="98">
        <f t="shared" si="30"/>
        <v>0</v>
      </c>
      <c r="BK87" s="5">
        <f t="shared" si="31"/>
        <v>0</v>
      </c>
      <c r="BL87" s="100">
        <f t="shared" si="32"/>
        <v>0</v>
      </c>
      <c r="BM87" s="5">
        <f t="shared" si="33"/>
        <v>0</v>
      </c>
      <c r="BN87" s="100">
        <f t="shared" si="34"/>
        <v>0</v>
      </c>
      <c r="BO87" s="5">
        <f t="shared" si="35"/>
        <v>0</v>
      </c>
      <c r="BP87" s="101">
        <f t="shared" si="36"/>
        <v>0</v>
      </c>
      <c r="BQ87" s="95">
        <f t="shared" si="37"/>
        <v>0</v>
      </c>
      <c r="BR87" s="54"/>
      <c r="BS87" s="54"/>
      <c r="BT87" s="54"/>
      <c r="BU87" s="54"/>
      <c r="BV87" s="13"/>
    </row>
    <row r="88" spans="1:74" ht="12.75" customHeight="1" x14ac:dyDescent="0.2">
      <c r="A88" s="3"/>
      <c r="B88" s="5">
        <f t="shared" si="38"/>
        <v>35</v>
      </c>
      <c r="C88" s="309" t="s">
        <v>182</v>
      </c>
      <c r="D88" s="310" t="s">
        <v>182</v>
      </c>
      <c r="E88" s="14"/>
      <c r="F88" s="84"/>
      <c r="G88" s="93">
        <f t="shared" si="41"/>
        <v>0</v>
      </c>
      <c r="H88" s="84"/>
      <c r="I88" s="93">
        <f t="shared" si="42"/>
        <v>0</v>
      </c>
      <c r="J88" s="84"/>
      <c r="K88" s="93">
        <f t="shared" si="43"/>
        <v>0</v>
      </c>
      <c r="L88" s="84"/>
      <c r="M88" s="93">
        <f t="shared" si="44"/>
        <v>0</v>
      </c>
      <c r="N88" s="84"/>
      <c r="O88" s="93">
        <f t="shared" si="45"/>
        <v>0</v>
      </c>
      <c r="P88" s="84"/>
      <c r="Q88" s="93">
        <f t="shared" si="46"/>
        <v>0</v>
      </c>
      <c r="R88" s="84"/>
      <c r="S88" s="86">
        <f t="shared" si="47"/>
        <v>0</v>
      </c>
      <c r="T88" s="84"/>
      <c r="U88" s="86">
        <f t="shared" si="48"/>
        <v>0</v>
      </c>
      <c r="V88" s="84"/>
      <c r="W88" s="86">
        <f t="shared" si="49"/>
        <v>0</v>
      </c>
      <c r="X88" s="84"/>
      <c r="Y88" s="86">
        <f t="shared" si="50"/>
        <v>0</v>
      </c>
      <c r="Z88" s="87"/>
      <c r="AA88" s="93">
        <f t="shared" si="51"/>
        <v>0</v>
      </c>
      <c r="AB88" s="87"/>
      <c r="AC88" s="93">
        <f t="shared" si="52"/>
        <v>0</v>
      </c>
      <c r="AD88" s="87"/>
      <c r="AE88" s="93">
        <f t="shared" si="53"/>
        <v>0</v>
      </c>
      <c r="AF88" s="87"/>
      <c r="AG88" s="93">
        <f t="shared" si="54"/>
        <v>0</v>
      </c>
      <c r="AH88" s="87"/>
      <c r="AI88" s="93">
        <f t="shared" si="55"/>
        <v>0</v>
      </c>
      <c r="AJ88" s="87"/>
      <c r="AK88" s="93">
        <f t="shared" si="56"/>
        <v>0</v>
      </c>
      <c r="AL88" s="87"/>
      <c r="AM88" s="93">
        <f t="shared" si="57"/>
        <v>0</v>
      </c>
      <c r="AN88" s="84"/>
      <c r="AO88" s="86">
        <f t="shared" si="58"/>
        <v>0</v>
      </c>
      <c r="AP88" s="84"/>
      <c r="AQ88" s="86">
        <f t="shared" si="59"/>
        <v>0</v>
      </c>
      <c r="AR88" s="84"/>
      <c r="AS88" s="86">
        <f t="shared" si="60"/>
        <v>0</v>
      </c>
      <c r="AT88" s="84"/>
      <c r="AU88" s="86">
        <f t="shared" si="61"/>
        <v>0</v>
      </c>
      <c r="AV88" s="84"/>
      <c r="AW88" s="86">
        <f t="shared" si="62"/>
        <v>0</v>
      </c>
      <c r="AX88" s="84"/>
      <c r="AY88" s="86">
        <f t="shared" si="63"/>
        <v>0</v>
      </c>
      <c r="AZ88" s="84"/>
      <c r="BA88" s="86">
        <f t="shared" si="64"/>
        <v>0</v>
      </c>
      <c r="BB88" s="84"/>
      <c r="BC88" s="89">
        <f t="shared" si="39"/>
        <v>0</v>
      </c>
      <c r="BD88" s="90">
        <f t="shared" si="25"/>
        <v>0</v>
      </c>
      <c r="BE88" s="91">
        <f t="shared" si="26"/>
        <v>2</v>
      </c>
      <c r="BF88" s="5">
        <f t="shared" si="27"/>
        <v>0</v>
      </c>
      <c r="BG88" s="282">
        <f t="shared" si="40"/>
        <v>0</v>
      </c>
      <c r="BH88" s="283">
        <f t="shared" si="29"/>
        <v>0</v>
      </c>
      <c r="BI88" s="284"/>
      <c r="BJ88" s="98">
        <f t="shared" si="30"/>
        <v>0</v>
      </c>
      <c r="BK88" s="5">
        <f t="shared" si="31"/>
        <v>0</v>
      </c>
      <c r="BL88" s="100">
        <f t="shared" si="32"/>
        <v>0</v>
      </c>
      <c r="BM88" s="5">
        <f t="shared" si="33"/>
        <v>0</v>
      </c>
      <c r="BN88" s="100">
        <f t="shared" si="34"/>
        <v>0</v>
      </c>
      <c r="BO88" s="5">
        <f t="shared" si="35"/>
        <v>0</v>
      </c>
      <c r="BP88" s="101">
        <f t="shared" si="36"/>
        <v>0</v>
      </c>
      <c r="BQ88" s="95">
        <f t="shared" si="37"/>
        <v>0</v>
      </c>
      <c r="BR88" s="54"/>
      <c r="BS88" s="54"/>
      <c r="BT88" s="54"/>
      <c r="BU88" s="54"/>
      <c r="BV88" s="13"/>
    </row>
    <row r="89" spans="1:74" ht="12.75" customHeight="1" x14ac:dyDescent="0.2">
      <c r="A89" s="3"/>
      <c r="B89" s="5">
        <f t="shared" si="38"/>
        <v>36</v>
      </c>
      <c r="C89" s="309" t="s">
        <v>183</v>
      </c>
      <c r="D89" s="310" t="s">
        <v>183</v>
      </c>
      <c r="E89" s="14"/>
      <c r="F89" s="84"/>
      <c r="G89" s="93">
        <f t="shared" si="41"/>
        <v>0</v>
      </c>
      <c r="H89" s="84"/>
      <c r="I89" s="93">
        <f t="shared" si="42"/>
        <v>0</v>
      </c>
      <c r="J89" s="84"/>
      <c r="K89" s="93">
        <f t="shared" si="43"/>
        <v>0</v>
      </c>
      <c r="L89" s="84"/>
      <c r="M89" s="93">
        <f t="shared" si="44"/>
        <v>0</v>
      </c>
      <c r="N89" s="84"/>
      <c r="O89" s="93">
        <f t="shared" si="45"/>
        <v>0</v>
      </c>
      <c r="P89" s="84"/>
      <c r="Q89" s="93">
        <f t="shared" si="46"/>
        <v>0</v>
      </c>
      <c r="R89" s="84"/>
      <c r="S89" s="86">
        <f t="shared" si="47"/>
        <v>0</v>
      </c>
      <c r="T89" s="84"/>
      <c r="U89" s="86">
        <f t="shared" si="48"/>
        <v>0</v>
      </c>
      <c r="V89" s="84"/>
      <c r="W89" s="86">
        <f t="shared" si="49"/>
        <v>0</v>
      </c>
      <c r="X89" s="84"/>
      <c r="Y89" s="86">
        <f t="shared" si="50"/>
        <v>0</v>
      </c>
      <c r="Z89" s="87"/>
      <c r="AA89" s="93">
        <f t="shared" si="51"/>
        <v>0</v>
      </c>
      <c r="AB89" s="87"/>
      <c r="AC89" s="93">
        <f t="shared" si="52"/>
        <v>0</v>
      </c>
      <c r="AD89" s="87"/>
      <c r="AE89" s="93">
        <f t="shared" si="53"/>
        <v>0</v>
      </c>
      <c r="AF89" s="87"/>
      <c r="AG89" s="93">
        <f t="shared" si="54"/>
        <v>0</v>
      </c>
      <c r="AH89" s="87"/>
      <c r="AI89" s="93">
        <f t="shared" si="55"/>
        <v>0</v>
      </c>
      <c r="AJ89" s="87"/>
      <c r="AK89" s="93">
        <f t="shared" si="56"/>
        <v>0</v>
      </c>
      <c r="AL89" s="87"/>
      <c r="AM89" s="93">
        <f t="shared" si="57"/>
        <v>0</v>
      </c>
      <c r="AN89" s="84"/>
      <c r="AO89" s="86">
        <f t="shared" si="58"/>
        <v>0</v>
      </c>
      <c r="AP89" s="84"/>
      <c r="AQ89" s="86">
        <f t="shared" si="59"/>
        <v>0</v>
      </c>
      <c r="AR89" s="84"/>
      <c r="AS89" s="86">
        <f t="shared" si="60"/>
        <v>0</v>
      </c>
      <c r="AT89" s="84"/>
      <c r="AU89" s="86">
        <f t="shared" si="61"/>
        <v>0</v>
      </c>
      <c r="AV89" s="84"/>
      <c r="AW89" s="86">
        <f t="shared" si="62"/>
        <v>0</v>
      </c>
      <c r="AX89" s="84"/>
      <c r="AY89" s="86">
        <f t="shared" si="63"/>
        <v>0</v>
      </c>
      <c r="AZ89" s="84"/>
      <c r="BA89" s="86">
        <f t="shared" si="64"/>
        <v>0</v>
      </c>
      <c r="BB89" s="84"/>
      <c r="BC89" s="89">
        <f t="shared" si="39"/>
        <v>0</v>
      </c>
      <c r="BD89" s="90">
        <f t="shared" si="25"/>
        <v>0</v>
      </c>
      <c r="BE89" s="91">
        <f t="shared" si="26"/>
        <v>2</v>
      </c>
      <c r="BF89" s="5">
        <f t="shared" si="27"/>
        <v>0</v>
      </c>
      <c r="BG89" s="282">
        <f t="shared" si="40"/>
        <v>0</v>
      </c>
      <c r="BH89" s="283">
        <f t="shared" si="29"/>
        <v>0</v>
      </c>
      <c r="BI89" s="284"/>
      <c r="BJ89" s="98">
        <f t="shared" si="30"/>
        <v>0</v>
      </c>
      <c r="BK89" s="5">
        <f t="shared" si="31"/>
        <v>0</v>
      </c>
      <c r="BL89" s="100">
        <f t="shared" si="32"/>
        <v>0</v>
      </c>
      <c r="BM89" s="5">
        <f t="shared" si="33"/>
        <v>0</v>
      </c>
      <c r="BN89" s="100">
        <f t="shared" si="34"/>
        <v>0</v>
      </c>
      <c r="BO89" s="5">
        <f t="shared" si="35"/>
        <v>0</v>
      </c>
      <c r="BP89" s="101">
        <f t="shared" si="36"/>
        <v>0</v>
      </c>
      <c r="BQ89" s="95">
        <f t="shared" si="37"/>
        <v>0</v>
      </c>
      <c r="BR89" s="54"/>
      <c r="BS89" s="54"/>
      <c r="BT89" s="54"/>
      <c r="BU89" s="54"/>
      <c r="BV89" s="13"/>
    </row>
    <row r="90" spans="1:74" ht="12.75" customHeight="1" x14ac:dyDescent="0.2">
      <c r="A90" s="3"/>
      <c r="B90" s="5">
        <f t="shared" si="38"/>
        <v>37</v>
      </c>
      <c r="C90" s="309" t="s">
        <v>184</v>
      </c>
      <c r="D90" s="310" t="s">
        <v>184</v>
      </c>
      <c r="E90" s="14"/>
      <c r="F90" s="84"/>
      <c r="G90" s="93">
        <f t="shared" si="41"/>
        <v>0</v>
      </c>
      <c r="H90" s="84"/>
      <c r="I90" s="93">
        <f t="shared" si="42"/>
        <v>0</v>
      </c>
      <c r="J90" s="84"/>
      <c r="K90" s="93">
        <f t="shared" si="43"/>
        <v>0</v>
      </c>
      <c r="L90" s="84"/>
      <c r="M90" s="93">
        <f t="shared" si="44"/>
        <v>0</v>
      </c>
      <c r="N90" s="84"/>
      <c r="O90" s="93">
        <f t="shared" si="45"/>
        <v>0</v>
      </c>
      <c r="P90" s="84"/>
      <c r="Q90" s="93">
        <f t="shared" si="46"/>
        <v>0</v>
      </c>
      <c r="R90" s="84"/>
      <c r="S90" s="86">
        <f t="shared" si="47"/>
        <v>0</v>
      </c>
      <c r="T90" s="84"/>
      <c r="U90" s="86">
        <f t="shared" si="48"/>
        <v>0</v>
      </c>
      <c r="V90" s="84"/>
      <c r="W90" s="86">
        <f t="shared" si="49"/>
        <v>0</v>
      </c>
      <c r="X90" s="84"/>
      <c r="Y90" s="86">
        <f t="shared" si="50"/>
        <v>0</v>
      </c>
      <c r="Z90" s="87"/>
      <c r="AA90" s="93">
        <f t="shared" si="51"/>
        <v>0</v>
      </c>
      <c r="AB90" s="87"/>
      <c r="AC90" s="93">
        <f t="shared" si="52"/>
        <v>0</v>
      </c>
      <c r="AD90" s="87"/>
      <c r="AE90" s="93">
        <f t="shared" si="53"/>
        <v>0</v>
      </c>
      <c r="AF90" s="87"/>
      <c r="AG90" s="93">
        <f t="shared" si="54"/>
        <v>0</v>
      </c>
      <c r="AH90" s="87"/>
      <c r="AI90" s="93">
        <f t="shared" si="55"/>
        <v>0</v>
      </c>
      <c r="AJ90" s="87"/>
      <c r="AK90" s="93">
        <f t="shared" si="56"/>
        <v>0</v>
      </c>
      <c r="AL90" s="87"/>
      <c r="AM90" s="93">
        <f t="shared" si="57"/>
        <v>0</v>
      </c>
      <c r="AN90" s="84"/>
      <c r="AO90" s="86">
        <f t="shared" si="58"/>
        <v>0</v>
      </c>
      <c r="AP90" s="84"/>
      <c r="AQ90" s="86">
        <f t="shared" si="59"/>
        <v>0</v>
      </c>
      <c r="AR90" s="84"/>
      <c r="AS90" s="86">
        <f t="shared" si="60"/>
        <v>0</v>
      </c>
      <c r="AT90" s="84"/>
      <c r="AU90" s="86">
        <f t="shared" si="61"/>
        <v>0</v>
      </c>
      <c r="AV90" s="84"/>
      <c r="AW90" s="86">
        <f t="shared" si="62"/>
        <v>0</v>
      </c>
      <c r="AX90" s="84"/>
      <c r="AY90" s="86">
        <f t="shared" si="63"/>
        <v>0</v>
      </c>
      <c r="AZ90" s="84"/>
      <c r="BA90" s="86">
        <f t="shared" si="64"/>
        <v>0</v>
      </c>
      <c r="BB90" s="84"/>
      <c r="BC90" s="89">
        <f t="shared" si="39"/>
        <v>0</v>
      </c>
      <c r="BD90" s="90">
        <f t="shared" si="25"/>
        <v>0</v>
      </c>
      <c r="BE90" s="91">
        <f t="shared" si="26"/>
        <v>2</v>
      </c>
      <c r="BF90" s="5">
        <f t="shared" si="27"/>
        <v>0</v>
      </c>
      <c r="BG90" s="282">
        <f t="shared" si="40"/>
        <v>0</v>
      </c>
      <c r="BH90" s="283">
        <f t="shared" si="29"/>
        <v>0</v>
      </c>
      <c r="BI90" s="284"/>
      <c r="BJ90" s="98">
        <f t="shared" si="30"/>
        <v>0</v>
      </c>
      <c r="BK90" s="5">
        <f t="shared" si="31"/>
        <v>0</v>
      </c>
      <c r="BL90" s="100">
        <f t="shared" si="32"/>
        <v>0</v>
      </c>
      <c r="BM90" s="5">
        <f t="shared" si="33"/>
        <v>0</v>
      </c>
      <c r="BN90" s="100">
        <f t="shared" si="34"/>
        <v>0</v>
      </c>
      <c r="BO90" s="5">
        <f t="shared" si="35"/>
        <v>0</v>
      </c>
      <c r="BP90" s="101">
        <f t="shared" si="36"/>
        <v>0</v>
      </c>
      <c r="BQ90" s="95">
        <f t="shared" si="37"/>
        <v>0</v>
      </c>
      <c r="BR90" s="54"/>
      <c r="BS90" s="54"/>
      <c r="BT90" s="54"/>
      <c r="BU90" s="54"/>
      <c r="BV90" s="13"/>
    </row>
    <row r="91" spans="1:74" ht="12.75" customHeight="1" x14ac:dyDescent="0.2">
      <c r="A91" s="3"/>
      <c r="B91" s="5">
        <f t="shared" si="38"/>
        <v>38</v>
      </c>
      <c r="C91" s="309" t="s">
        <v>185</v>
      </c>
      <c r="D91" s="310" t="s">
        <v>185</v>
      </c>
      <c r="E91" s="14"/>
      <c r="F91" s="84"/>
      <c r="G91" s="93">
        <f t="shared" si="41"/>
        <v>0</v>
      </c>
      <c r="H91" s="84"/>
      <c r="I91" s="93">
        <f t="shared" si="42"/>
        <v>0</v>
      </c>
      <c r="J91" s="84"/>
      <c r="K91" s="93">
        <f t="shared" si="43"/>
        <v>0</v>
      </c>
      <c r="L91" s="84"/>
      <c r="M91" s="93">
        <f t="shared" si="44"/>
        <v>0</v>
      </c>
      <c r="N91" s="84"/>
      <c r="O91" s="93">
        <f t="shared" si="45"/>
        <v>0</v>
      </c>
      <c r="P91" s="84"/>
      <c r="Q91" s="93">
        <f t="shared" si="46"/>
        <v>0</v>
      </c>
      <c r="R91" s="84"/>
      <c r="S91" s="86">
        <f t="shared" si="47"/>
        <v>0</v>
      </c>
      <c r="T91" s="84"/>
      <c r="U91" s="86">
        <f t="shared" si="48"/>
        <v>0</v>
      </c>
      <c r="V91" s="84"/>
      <c r="W91" s="86">
        <f t="shared" si="49"/>
        <v>0</v>
      </c>
      <c r="X91" s="84"/>
      <c r="Y91" s="86">
        <f t="shared" si="50"/>
        <v>0</v>
      </c>
      <c r="Z91" s="87"/>
      <c r="AA91" s="93">
        <f t="shared" si="51"/>
        <v>0</v>
      </c>
      <c r="AB91" s="87"/>
      <c r="AC91" s="93">
        <f t="shared" si="52"/>
        <v>0</v>
      </c>
      <c r="AD91" s="87"/>
      <c r="AE91" s="93">
        <f t="shared" si="53"/>
        <v>0</v>
      </c>
      <c r="AF91" s="87"/>
      <c r="AG91" s="93">
        <f t="shared" si="54"/>
        <v>0</v>
      </c>
      <c r="AH91" s="87"/>
      <c r="AI91" s="93">
        <f t="shared" si="55"/>
        <v>0</v>
      </c>
      <c r="AJ91" s="87"/>
      <c r="AK91" s="93">
        <f t="shared" si="56"/>
        <v>0</v>
      </c>
      <c r="AL91" s="87"/>
      <c r="AM91" s="93">
        <f t="shared" si="57"/>
        <v>0</v>
      </c>
      <c r="AN91" s="84"/>
      <c r="AO91" s="86">
        <f t="shared" si="58"/>
        <v>0</v>
      </c>
      <c r="AP91" s="84"/>
      <c r="AQ91" s="86">
        <f t="shared" si="59"/>
        <v>0</v>
      </c>
      <c r="AR91" s="84"/>
      <c r="AS91" s="86">
        <f t="shared" si="60"/>
        <v>0</v>
      </c>
      <c r="AT91" s="84"/>
      <c r="AU91" s="86">
        <f t="shared" si="61"/>
        <v>0</v>
      </c>
      <c r="AV91" s="84"/>
      <c r="AW91" s="86">
        <f t="shared" si="62"/>
        <v>0</v>
      </c>
      <c r="AX91" s="84"/>
      <c r="AY91" s="86">
        <f t="shared" si="63"/>
        <v>0</v>
      </c>
      <c r="AZ91" s="84"/>
      <c r="BA91" s="86">
        <f t="shared" si="64"/>
        <v>0</v>
      </c>
      <c r="BB91" s="84"/>
      <c r="BC91" s="89">
        <f t="shared" si="39"/>
        <v>0</v>
      </c>
      <c r="BD91" s="90">
        <f t="shared" si="25"/>
        <v>0</v>
      </c>
      <c r="BE91" s="91">
        <f t="shared" si="26"/>
        <v>2</v>
      </c>
      <c r="BF91" s="5">
        <f t="shared" si="27"/>
        <v>0</v>
      </c>
      <c r="BG91" s="282">
        <f t="shared" si="40"/>
        <v>0</v>
      </c>
      <c r="BH91" s="283">
        <f t="shared" si="29"/>
        <v>0</v>
      </c>
      <c r="BI91" s="284"/>
      <c r="BJ91" s="98">
        <f t="shared" si="30"/>
        <v>0</v>
      </c>
      <c r="BK91" s="5">
        <f t="shared" si="31"/>
        <v>0</v>
      </c>
      <c r="BL91" s="100">
        <f t="shared" si="32"/>
        <v>0</v>
      </c>
      <c r="BM91" s="5">
        <f t="shared" si="33"/>
        <v>0</v>
      </c>
      <c r="BN91" s="100">
        <f t="shared" si="34"/>
        <v>0</v>
      </c>
      <c r="BO91" s="5">
        <f t="shared" si="35"/>
        <v>0</v>
      </c>
      <c r="BP91" s="101">
        <f t="shared" si="36"/>
        <v>0</v>
      </c>
      <c r="BQ91" s="95">
        <f t="shared" si="37"/>
        <v>0</v>
      </c>
      <c r="BR91" s="54"/>
      <c r="BS91" s="54"/>
      <c r="BT91" s="54"/>
      <c r="BU91" s="54"/>
      <c r="BV91" s="13"/>
    </row>
    <row r="92" spans="1:74" ht="12.75" customHeight="1" x14ac:dyDescent="0.2">
      <c r="A92" s="3"/>
      <c r="B92" s="5">
        <f t="shared" si="38"/>
        <v>39</v>
      </c>
      <c r="C92" s="309" t="s">
        <v>186</v>
      </c>
      <c r="D92" s="310" t="s">
        <v>186</v>
      </c>
      <c r="E92" s="14"/>
      <c r="F92" s="84"/>
      <c r="G92" s="93">
        <f t="shared" si="41"/>
        <v>0</v>
      </c>
      <c r="H92" s="84"/>
      <c r="I92" s="93">
        <f t="shared" si="42"/>
        <v>0</v>
      </c>
      <c r="J92" s="84"/>
      <c r="K92" s="93">
        <f t="shared" si="43"/>
        <v>0</v>
      </c>
      <c r="L92" s="84"/>
      <c r="M92" s="93">
        <f t="shared" si="44"/>
        <v>0</v>
      </c>
      <c r="N92" s="84"/>
      <c r="O92" s="93">
        <f t="shared" si="45"/>
        <v>0</v>
      </c>
      <c r="P92" s="84"/>
      <c r="Q92" s="93">
        <f t="shared" si="46"/>
        <v>0</v>
      </c>
      <c r="R92" s="84"/>
      <c r="S92" s="86">
        <f t="shared" si="47"/>
        <v>0</v>
      </c>
      <c r="T92" s="84"/>
      <c r="U92" s="86">
        <f t="shared" si="48"/>
        <v>0</v>
      </c>
      <c r="V92" s="84"/>
      <c r="W92" s="86">
        <f t="shared" si="49"/>
        <v>0</v>
      </c>
      <c r="X92" s="84"/>
      <c r="Y92" s="86">
        <f t="shared" si="50"/>
        <v>0</v>
      </c>
      <c r="Z92" s="87"/>
      <c r="AA92" s="93">
        <f t="shared" si="51"/>
        <v>0</v>
      </c>
      <c r="AB92" s="87"/>
      <c r="AC92" s="93">
        <f t="shared" si="52"/>
        <v>0</v>
      </c>
      <c r="AD92" s="87"/>
      <c r="AE92" s="93">
        <f t="shared" si="53"/>
        <v>0</v>
      </c>
      <c r="AF92" s="87"/>
      <c r="AG92" s="93">
        <f t="shared" si="54"/>
        <v>0</v>
      </c>
      <c r="AH92" s="87"/>
      <c r="AI92" s="93">
        <f t="shared" si="55"/>
        <v>0</v>
      </c>
      <c r="AJ92" s="87"/>
      <c r="AK92" s="93">
        <f t="shared" si="56"/>
        <v>0</v>
      </c>
      <c r="AL92" s="87"/>
      <c r="AM92" s="93">
        <f t="shared" si="57"/>
        <v>0</v>
      </c>
      <c r="AN92" s="84"/>
      <c r="AO92" s="86">
        <f t="shared" si="58"/>
        <v>0</v>
      </c>
      <c r="AP92" s="84"/>
      <c r="AQ92" s="86">
        <f t="shared" si="59"/>
        <v>0</v>
      </c>
      <c r="AR92" s="84"/>
      <c r="AS92" s="86">
        <f t="shared" si="60"/>
        <v>0</v>
      </c>
      <c r="AT92" s="84"/>
      <c r="AU92" s="86">
        <f t="shared" si="61"/>
        <v>0</v>
      </c>
      <c r="AV92" s="84"/>
      <c r="AW92" s="86">
        <f t="shared" si="62"/>
        <v>0</v>
      </c>
      <c r="AX92" s="84"/>
      <c r="AY92" s="86">
        <f t="shared" si="63"/>
        <v>0</v>
      </c>
      <c r="AZ92" s="84"/>
      <c r="BA92" s="86">
        <f t="shared" si="64"/>
        <v>0</v>
      </c>
      <c r="BB92" s="84"/>
      <c r="BC92" s="89">
        <f t="shared" si="39"/>
        <v>0</v>
      </c>
      <c r="BD92" s="90">
        <f t="shared" si="25"/>
        <v>0</v>
      </c>
      <c r="BE92" s="91">
        <f t="shared" si="26"/>
        <v>2</v>
      </c>
      <c r="BF92" s="5">
        <f t="shared" si="27"/>
        <v>0</v>
      </c>
      <c r="BG92" s="282">
        <f t="shared" si="40"/>
        <v>0</v>
      </c>
      <c r="BH92" s="283">
        <f t="shared" si="29"/>
        <v>0</v>
      </c>
      <c r="BI92" s="284"/>
      <c r="BJ92" s="98">
        <f t="shared" si="30"/>
        <v>0</v>
      </c>
      <c r="BK92" s="5">
        <f t="shared" si="31"/>
        <v>0</v>
      </c>
      <c r="BL92" s="100">
        <f t="shared" si="32"/>
        <v>0</v>
      </c>
      <c r="BM92" s="5">
        <f t="shared" si="33"/>
        <v>0</v>
      </c>
      <c r="BN92" s="100">
        <f t="shared" si="34"/>
        <v>0</v>
      </c>
      <c r="BO92" s="5">
        <f t="shared" si="35"/>
        <v>0</v>
      </c>
      <c r="BP92" s="101">
        <f t="shared" si="36"/>
        <v>0</v>
      </c>
      <c r="BQ92" s="95">
        <f t="shared" si="37"/>
        <v>0</v>
      </c>
      <c r="BR92" s="54"/>
      <c r="BS92" s="54"/>
      <c r="BT92" s="54"/>
      <c r="BU92" s="54"/>
      <c r="BV92" s="13"/>
    </row>
    <row r="93" spans="1:74" ht="12.75" customHeight="1" x14ac:dyDescent="0.2">
      <c r="A93" s="3"/>
      <c r="B93" s="5">
        <f t="shared" si="38"/>
        <v>40</v>
      </c>
      <c r="C93" s="309" t="s">
        <v>187</v>
      </c>
      <c r="D93" s="310" t="s">
        <v>187</v>
      </c>
      <c r="E93" s="14"/>
      <c r="F93" s="84"/>
      <c r="G93" s="93">
        <f t="shared" si="41"/>
        <v>0</v>
      </c>
      <c r="H93" s="84"/>
      <c r="I93" s="93">
        <f t="shared" si="42"/>
        <v>0</v>
      </c>
      <c r="J93" s="84"/>
      <c r="K93" s="93">
        <f t="shared" si="43"/>
        <v>0</v>
      </c>
      <c r="L93" s="84"/>
      <c r="M93" s="93">
        <f t="shared" si="44"/>
        <v>0</v>
      </c>
      <c r="N93" s="84"/>
      <c r="O93" s="93">
        <f t="shared" si="45"/>
        <v>0</v>
      </c>
      <c r="P93" s="84"/>
      <c r="Q93" s="93">
        <f t="shared" si="46"/>
        <v>0</v>
      </c>
      <c r="R93" s="84"/>
      <c r="S93" s="86">
        <f t="shared" si="47"/>
        <v>0</v>
      </c>
      <c r="T93" s="84"/>
      <c r="U93" s="86">
        <f t="shared" si="48"/>
        <v>0</v>
      </c>
      <c r="V93" s="84"/>
      <c r="W93" s="86">
        <f t="shared" si="49"/>
        <v>0</v>
      </c>
      <c r="X93" s="84"/>
      <c r="Y93" s="86">
        <f t="shared" si="50"/>
        <v>0</v>
      </c>
      <c r="Z93" s="87"/>
      <c r="AA93" s="93">
        <f t="shared" si="51"/>
        <v>0</v>
      </c>
      <c r="AB93" s="87"/>
      <c r="AC93" s="93">
        <f t="shared" si="52"/>
        <v>0</v>
      </c>
      <c r="AD93" s="87"/>
      <c r="AE93" s="93">
        <f t="shared" si="53"/>
        <v>0</v>
      </c>
      <c r="AF93" s="87"/>
      <c r="AG93" s="93">
        <f t="shared" si="54"/>
        <v>0</v>
      </c>
      <c r="AH93" s="87"/>
      <c r="AI93" s="93">
        <f t="shared" si="55"/>
        <v>0</v>
      </c>
      <c r="AJ93" s="87"/>
      <c r="AK93" s="93">
        <f t="shared" si="56"/>
        <v>0</v>
      </c>
      <c r="AL93" s="87"/>
      <c r="AM93" s="93">
        <f t="shared" si="57"/>
        <v>0</v>
      </c>
      <c r="AN93" s="84"/>
      <c r="AO93" s="86">
        <f t="shared" si="58"/>
        <v>0</v>
      </c>
      <c r="AP93" s="84"/>
      <c r="AQ93" s="86">
        <f t="shared" si="59"/>
        <v>0</v>
      </c>
      <c r="AR93" s="84"/>
      <c r="AS93" s="86">
        <f t="shared" si="60"/>
        <v>0</v>
      </c>
      <c r="AT93" s="84"/>
      <c r="AU93" s="86">
        <f t="shared" si="61"/>
        <v>0</v>
      </c>
      <c r="AV93" s="84"/>
      <c r="AW93" s="86">
        <f t="shared" si="62"/>
        <v>0</v>
      </c>
      <c r="AX93" s="84"/>
      <c r="AY93" s="86">
        <f t="shared" si="63"/>
        <v>0</v>
      </c>
      <c r="AZ93" s="84"/>
      <c r="BA93" s="86">
        <f t="shared" si="64"/>
        <v>0</v>
      </c>
      <c r="BB93" s="84"/>
      <c r="BC93" s="89">
        <f t="shared" si="39"/>
        <v>0</v>
      </c>
      <c r="BD93" s="90">
        <f t="shared" si="25"/>
        <v>0</v>
      </c>
      <c r="BE93" s="91">
        <f t="shared" si="26"/>
        <v>2</v>
      </c>
      <c r="BF93" s="5">
        <f t="shared" si="27"/>
        <v>0</v>
      </c>
      <c r="BG93" s="282">
        <f t="shared" si="40"/>
        <v>0</v>
      </c>
      <c r="BH93" s="283">
        <f t="shared" si="29"/>
        <v>0</v>
      </c>
      <c r="BI93" s="284"/>
      <c r="BJ93" s="98">
        <f t="shared" si="30"/>
        <v>0</v>
      </c>
      <c r="BK93" s="5">
        <f t="shared" si="31"/>
        <v>0</v>
      </c>
      <c r="BL93" s="100">
        <f t="shared" si="32"/>
        <v>0</v>
      </c>
      <c r="BM93" s="5">
        <f t="shared" si="33"/>
        <v>0</v>
      </c>
      <c r="BN93" s="100">
        <f t="shared" si="34"/>
        <v>0</v>
      </c>
      <c r="BO93" s="5">
        <f t="shared" si="35"/>
        <v>0</v>
      </c>
      <c r="BP93" s="101">
        <f t="shared" si="36"/>
        <v>0</v>
      </c>
      <c r="BQ93" s="95">
        <f t="shared" si="37"/>
        <v>0</v>
      </c>
      <c r="BR93" s="54"/>
      <c r="BS93" s="54"/>
      <c r="BT93" s="54"/>
      <c r="BU93" s="54"/>
      <c r="BV93" s="13"/>
    </row>
    <row r="94" spans="1:74" ht="12.75" customHeight="1" x14ac:dyDescent="0.2">
      <c r="A94" s="3"/>
      <c r="B94" s="5">
        <f t="shared" si="38"/>
        <v>41</v>
      </c>
      <c r="C94" s="309" t="s">
        <v>188</v>
      </c>
      <c r="D94" s="310" t="s">
        <v>188</v>
      </c>
      <c r="E94" s="14"/>
      <c r="F94" s="84"/>
      <c r="G94" s="93">
        <f t="shared" si="41"/>
        <v>0</v>
      </c>
      <c r="H94" s="84"/>
      <c r="I94" s="93">
        <f t="shared" si="42"/>
        <v>0</v>
      </c>
      <c r="J94" s="84"/>
      <c r="K94" s="93">
        <f t="shared" si="43"/>
        <v>0</v>
      </c>
      <c r="L94" s="84"/>
      <c r="M94" s="93">
        <f t="shared" si="44"/>
        <v>0</v>
      </c>
      <c r="N94" s="84"/>
      <c r="O94" s="93">
        <f t="shared" si="45"/>
        <v>0</v>
      </c>
      <c r="P94" s="84"/>
      <c r="Q94" s="93">
        <f t="shared" si="46"/>
        <v>0</v>
      </c>
      <c r="R94" s="84"/>
      <c r="S94" s="86">
        <f t="shared" si="47"/>
        <v>0</v>
      </c>
      <c r="T94" s="84"/>
      <c r="U94" s="86">
        <f t="shared" si="48"/>
        <v>0</v>
      </c>
      <c r="V94" s="84"/>
      <c r="W94" s="86">
        <f t="shared" si="49"/>
        <v>0</v>
      </c>
      <c r="X94" s="84"/>
      <c r="Y94" s="86">
        <f t="shared" si="50"/>
        <v>0</v>
      </c>
      <c r="Z94" s="87"/>
      <c r="AA94" s="93">
        <f t="shared" si="51"/>
        <v>0</v>
      </c>
      <c r="AB94" s="87"/>
      <c r="AC94" s="93">
        <f t="shared" si="52"/>
        <v>0</v>
      </c>
      <c r="AD94" s="87"/>
      <c r="AE94" s="93">
        <f t="shared" si="53"/>
        <v>0</v>
      </c>
      <c r="AF94" s="87"/>
      <c r="AG94" s="93">
        <f t="shared" si="54"/>
        <v>0</v>
      </c>
      <c r="AH94" s="87"/>
      <c r="AI94" s="93">
        <f t="shared" si="55"/>
        <v>0</v>
      </c>
      <c r="AJ94" s="87"/>
      <c r="AK94" s="93">
        <f t="shared" si="56"/>
        <v>0</v>
      </c>
      <c r="AL94" s="87"/>
      <c r="AM94" s="93">
        <f t="shared" si="57"/>
        <v>0</v>
      </c>
      <c r="AN94" s="84"/>
      <c r="AO94" s="86">
        <f t="shared" si="58"/>
        <v>0</v>
      </c>
      <c r="AP94" s="84"/>
      <c r="AQ94" s="86">
        <f t="shared" si="59"/>
        <v>0</v>
      </c>
      <c r="AR94" s="84"/>
      <c r="AS94" s="86">
        <f t="shared" si="60"/>
        <v>0</v>
      </c>
      <c r="AT94" s="84"/>
      <c r="AU94" s="86">
        <f t="shared" si="61"/>
        <v>0</v>
      </c>
      <c r="AV94" s="84"/>
      <c r="AW94" s="86">
        <f t="shared" si="62"/>
        <v>0</v>
      </c>
      <c r="AX94" s="84"/>
      <c r="AY94" s="86">
        <f t="shared" si="63"/>
        <v>0</v>
      </c>
      <c r="AZ94" s="84"/>
      <c r="BA94" s="86">
        <f t="shared" si="64"/>
        <v>0</v>
      </c>
      <c r="BB94" s="84"/>
      <c r="BC94" s="89">
        <f t="shared" si="39"/>
        <v>0</v>
      </c>
      <c r="BD94" s="90">
        <f t="shared" si="25"/>
        <v>0</v>
      </c>
      <c r="BE94" s="91">
        <f t="shared" si="26"/>
        <v>2</v>
      </c>
      <c r="BF94" s="5">
        <f t="shared" si="27"/>
        <v>0</v>
      </c>
      <c r="BG94" s="282">
        <f t="shared" si="40"/>
        <v>0</v>
      </c>
      <c r="BH94" s="283">
        <f t="shared" si="29"/>
        <v>0</v>
      </c>
      <c r="BI94" s="284"/>
      <c r="BJ94" s="98">
        <f t="shared" si="30"/>
        <v>0</v>
      </c>
      <c r="BK94" s="5">
        <f t="shared" si="31"/>
        <v>0</v>
      </c>
      <c r="BL94" s="100">
        <f t="shared" si="32"/>
        <v>0</v>
      </c>
      <c r="BM94" s="5">
        <f t="shared" si="33"/>
        <v>0</v>
      </c>
      <c r="BN94" s="100">
        <f t="shared" si="34"/>
        <v>0</v>
      </c>
      <c r="BO94" s="5">
        <f t="shared" si="35"/>
        <v>0</v>
      </c>
      <c r="BP94" s="101">
        <f t="shared" si="36"/>
        <v>0</v>
      </c>
      <c r="BQ94" s="95">
        <f t="shared" si="37"/>
        <v>0</v>
      </c>
      <c r="BR94" s="54"/>
      <c r="BS94" s="54"/>
      <c r="BT94" s="54"/>
      <c r="BU94" s="54"/>
      <c r="BV94" s="13"/>
    </row>
    <row r="95" spans="1:74" ht="12.75" customHeight="1" x14ac:dyDescent="0.2">
      <c r="A95" s="3"/>
      <c r="B95" s="5">
        <f t="shared" si="38"/>
        <v>42</v>
      </c>
      <c r="C95" s="309" t="s">
        <v>189</v>
      </c>
      <c r="D95" s="310" t="s">
        <v>189</v>
      </c>
      <c r="E95" s="14"/>
      <c r="F95" s="84"/>
      <c r="G95" s="93">
        <f t="shared" si="41"/>
        <v>0</v>
      </c>
      <c r="H95" s="84"/>
      <c r="I95" s="93">
        <f t="shared" si="42"/>
        <v>0</v>
      </c>
      <c r="J95" s="84"/>
      <c r="K95" s="93">
        <f t="shared" si="43"/>
        <v>0</v>
      </c>
      <c r="L95" s="84"/>
      <c r="M95" s="93">
        <f t="shared" si="44"/>
        <v>0</v>
      </c>
      <c r="N95" s="84"/>
      <c r="O95" s="93">
        <f t="shared" si="45"/>
        <v>0</v>
      </c>
      <c r="P95" s="84"/>
      <c r="Q95" s="93">
        <f t="shared" si="46"/>
        <v>0</v>
      </c>
      <c r="R95" s="84"/>
      <c r="S95" s="86">
        <f t="shared" si="47"/>
        <v>0</v>
      </c>
      <c r="T95" s="84"/>
      <c r="U95" s="86">
        <f t="shared" si="48"/>
        <v>0</v>
      </c>
      <c r="V95" s="84"/>
      <c r="W95" s="86">
        <f t="shared" si="49"/>
        <v>0</v>
      </c>
      <c r="X95" s="84"/>
      <c r="Y95" s="86">
        <f t="shared" si="50"/>
        <v>0</v>
      </c>
      <c r="Z95" s="87"/>
      <c r="AA95" s="93">
        <f t="shared" si="51"/>
        <v>0</v>
      </c>
      <c r="AB95" s="87"/>
      <c r="AC95" s="93">
        <f t="shared" si="52"/>
        <v>0</v>
      </c>
      <c r="AD95" s="87"/>
      <c r="AE95" s="93">
        <f t="shared" si="53"/>
        <v>0</v>
      </c>
      <c r="AF95" s="87"/>
      <c r="AG95" s="93">
        <f t="shared" si="54"/>
        <v>0</v>
      </c>
      <c r="AH95" s="87"/>
      <c r="AI95" s="93">
        <f t="shared" si="55"/>
        <v>0</v>
      </c>
      <c r="AJ95" s="87"/>
      <c r="AK95" s="93">
        <f t="shared" si="56"/>
        <v>0</v>
      </c>
      <c r="AL95" s="87"/>
      <c r="AM95" s="93">
        <f t="shared" si="57"/>
        <v>0</v>
      </c>
      <c r="AN95" s="84"/>
      <c r="AO95" s="86">
        <f t="shared" si="58"/>
        <v>0</v>
      </c>
      <c r="AP95" s="84"/>
      <c r="AQ95" s="86">
        <f t="shared" si="59"/>
        <v>0</v>
      </c>
      <c r="AR95" s="84"/>
      <c r="AS95" s="86">
        <f t="shared" si="60"/>
        <v>0</v>
      </c>
      <c r="AT95" s="84"/>
      <c r="AU95" s="86">
        <f t="shared" si="61"/>
        <v>0</v>
      </c>
      <c r="AV95" s="84"/>
      <c r="AW95" s="86">
        <f t="shared" si="62"/>
        <v>0</v>
      </c>
      <c r="AX95" s="84"/>
      <c r="AY95" s="86">
        <f t="shared" si="63"/>
        <v>0</v>
      </c>
      <c r="AZ95" s="84"/>
      <c r="BA95" s="86">
        <f t="shared" si="64"/>
        <v>0</v>
      </c>
      <c r="BB95" s="84"/>
      <c r="BC95" s="89">
        <f t="shared" si="39"/>
        <v>0</v>
      </c>
      <c r="BD95" s="90">
        <f t="shared" si="25"/>
        <v>0</v>
      </c>
      <c r="BE95" s="91">
        <f t="shared" si="26"/>
        <v>2</v>
      </c>
      <c r="BF95" s="5">
        <f t="shared" si="27"/>
        <v>0</v>
      </c>
      <c r="BG95" s="282">
        <f t="shared" si="40"/>
        <v>0</v>
      </c>
      <c r="BH95" s="283">
        <f t="shared" si="29"/>
        <v>0</v>
      </c>
      <c r="BI95" s="284"/>
      <c r="BJ95" s="98">
        <f t="shared" si="30"/>
        <v>0</v>
      </c>
      <c r="BK95" s="5">
        <f t="shared" si="31"/>
        <v>0</v>
      </c>
      <c r="BL95" s="100">
        <f t="shared" si="32"/>
        <v>0</v>
      </c>
      <c r="BM95" s="5">
        <f t="shared" si="33"/>
        <v>0</v>
      </c>
      <c r="BN95" s="100">
        <f t="shared" si="34"/>
        <v>0</v>
      </c>
      <c r="BO95" s="5">
        <f t="shared" si="35"/>
        <v>0</v>
      </c>
      <c r="BP95" s="101">
        <f t="shared" si="36"/>
        <v>0</v>
      </c>
      <c r="BQ95" s="95">
        <f t="shared" si="37"/>
        <v>0</v>
      </c>
      <c r="BR95" s="54"/>
      <c r="BS95" s="54"/>
      <c r="BT95" s="54"/>
      <c r="BU95" s="54"/>
      <c r="BV95" s="13"/>
    </row>
    <row r="96" spans="1:74" ht="12.75" customHeight="1" x14ac:dyDescent="0.2">
      <c r="A96" s="3"/>
      <c r="B96" s="5">
        <f t="shared" si="38"/>
        <v>43</v>
      </c>
      <c r="C96" s="309" t="s">
        <v>190</v>
      </c>
      <c r="D96" s="310" t="s">
        <v>190</v>
      </c>
      <c r="E96" s="14"/>
      <c r="F96" s="84"/>
      <c r="G96" s="93">
        <f t="shared" si="41"/>
        <v>0</v>
      </c>
      <c r="H96" s="84"/>
      <c r="I96" s="93">
        <f t="shared" si="42"/>
        <v>0</v>
      </c>
      <c r="J96" s="84"/>
      <c r="K96" s="93">
        <f t="shared" si="43"/>
        <v>0</v>
      </c>
      <c r="L96" s="84"/>
      <c r="M96" s="93">
        <f t="shared" si="44"/>
        <v>0</v>
      </c>
      <c r="N96" s="84"/>
      <c r="O96" s="93">
        <f t="shared" si="45"/>
        <v>0</v>
      </c>
      <c r="P96" s="84"/>
      <c r="Q96" s="93">
        <f t="shared" si="46"/>
        <v>0</v>
      </c>
      <c r="R96" s="84"/>
      <c r="S96" s="86">
        <f t="shared" si="47"/>
        <v>0</v>
      </c>
      <c r="T96" s="84"/>
      <c r="U96" s="86">
        <f t="shared" si="48"/>
        <v>0</v>
      </c>
      <c r="V96" s="84"/>
      <c r="W96" s="86">
        <f t="shared" si="49"/>
        <v>0</v>
      </c>
      <c r="X96" s="84"/>
      <c r="Y96" s="86">
        <f t="shared" si="50"/>
        <v>0</v>
      </c>
      <c r="Z96" s="87"/>
      <c r="AA96" s="93">
        <f t="shared" si="51"/>
        <v>0</v>
      </c>
      <c r="AB96" s="87"/>
      <c r="AC96" s="93">
        <f t="shared" si="52"/>
        <v>0</v>
      </c>
      <c r="AD96" s="87"/>
      <c r="AE96" s="93">
        <f t="shared" si="53"/>
        <v>0</v>
      </c>
      <c r="AF96" s="87"/>
      <c r="AG96" s="93">
        <f t="shared" si="54"/>
        <v>0</v>
      </c>
      <c r="AH96" s="87"/>
      <c r="AI96" s="93">
        <f t="shared" si="55"/>
        <v>0</v>
      </c>
      <c r="AJ96" s="87"/>
      <c r="AK96" s="93">
        <f t="shared" si="56"/>
        <v>0</v>
      </c>
      <c r="AL96" s="87"/>
      <c r="AM96" s="93">
        <f t="shared" si="57"/>
        <v>0</v>
      </c>
      <c r="AN96" s="84"/>
      <c r="AO96" s="86">
        <f t="shared" si="58"/>
        <v>0</v>
      </c>
      <c r="AP96" s="84"/>
      <c r="AQ96" s="86">
        <f t="shared" si="59"/>
        <v>0</v>
      </c>
      <c r="AR96" s="84"/>
      <c r="AS96" s="86">
        <f t="shared" si="60"/>
        <v>0</v>
      </c>
      <c r="AT96" s="84"/>
      <c r="AU96" s="86">
        <f t="shared" si="61"/>
        <v>0</v>
      </c>
      <c r="AV96" s="84"/>
      <c r="AW96" s="86">
        <f t="shared" si="62"/>
        <v>0</v>
      </c>
      <c r="AX96" s="84"/>
      <c r="AY96" s="86">
        <f t="shared" si="63"/>
        <v>0</v>
      </c>
      <c r="AZ96" s="84"/>
      <c r="BA96" s="86">
        <f t="shared" si="64"/>
        <v>0</v>
      </c>
      <c r="BB96" s="84"/>
      <c r="BC96" s="89">
        <f t="shared" si="39"/>
        <v>0</v>
      </c>
      <c r="BD96" s="90">
        <f t="shared" si="25"/>
        <v>0</v>
      </c>
      <c r="BE96" s="91">
        <f t="shared" si="26"/>
        <v>2</v>
      </c>
      <c r="BF96" s="5">
        <f t="shared" si="27"/>
        <v>0</v>
      </c>
      <c r="BG96" s="282">
        <f t="shared" si="40"/>
        <v>0</v>
      </c>
      <c r="BH96" s="283">
        <f t="shared" si="29"/>
        <v>0</v>
      </c>
      <c r="BI96" s="284"/>
      <c r="BJ96" s="98">
        <f t="shared" si="30"/>
        <v>0</v>
      </c>
      <c r="BK96" s="5">
        <f t="shared" si="31"/>
        <v>0</v>
      </c>
      <c r="BL96" s="100">
        <f t="shared" si="32"/>
        <v>0</v>
      </c>
      <c r="BM96" s="5">
        <f t="shared" si="33"/>
        <v>0</v>
      </c>
      <c r="BN96" s="100">
        <f t="shared" si="34"/>
        <v>0</v>
      </c>
      <c r="BO96" s="5">
        <f t="shared" si="35"/>
        <v>0</v>
      </c>
      <c r="BP96" s="101">
        <f t="shared" si="36"/>
        <v>0</v>
      </c>
      <c r="BQ96" s="95">
        <f t="shared" si="37"/>
        <v>0</v>
      </c>
      <c r="BR96" s="54"/>
      <c r="BS96" s="54"/>
      <c r="BT96" s="54"/>
      <c r="BU96" s="54"/>
      <c r="BV96" s="13"/>
    </row>
    <row r="97" spans="1:77" ht="12.75" customHeight="1" x14ac:dyDescent="0.2">
      <c r="A97" s="3"/>
      <c r="B97" s="5">
        <f t="shared" si="38"/>
        <v>44</v>
      </c>
      <c r="C97" s="309" t="s">
        <v>191</v>
      </c>
      <c r="D97" s="310" t="s">
        <v>191</v>
      </c>
      <c r="E97" s="14"/>
      <c r="F97" s="84"/>
      <c r="G97" s="93">
        <f t="shared" si="41"/>
        <v>0</v>
      </c>
      <c r="H97" s="84"/>
      <c r="I97" s="93">
        <f t="shared" si="42"/>
        <v>0</v>
      </c>
      <c r="J97" s="84"/>
      <c r="K97" s="93">
        <f t="shared" si="43"/>
        <v>0</v>
      </c>
      <c r="L97" s="84"/>
      <c r="M97" s="93">
        <f t="shared" si="44"/>
        <v>0</v>
      </c>
      <c r="N97" s="84"/>
      <c r="O97" s="93">
        <f t="shared" si="45"/>
        <v>0</v>
      </c>
      <c r="P97" s="84"/>
      <c r="Q97" s="93">
        <f t="shared" si="46"/>
        <v>0</v>
      </c>
      <c r="R97" s="84"/>
      <c r="S97" s="86">
        <f t="shared" si="47"/>
        <v>0</v>
      </c>
      <c r="T97" s="84"/>
      <c r="U97" s="86">
        <f t="shared" si="48"/>
        <v>0</v>
      </c>
      <c r="V97" s="84"/>
      <c r="W97" s="86">
        <f t="shared" si="49"/>
        <v>0</v>
      </c>
      <c r="X97" s="84"/>
      <c r="Y97" s="86">
        <f t="shared" si="50"/>
        <v>0</v>
      </c>
      <c r="Z97" s="87"/>
      <c r="AA97" s="93">
        <f t="shared" si="51"/>
        <v>0</v>
      </c>
      <c r="AB97" s="87"/>
      <c r="AC97" s="93">
        <f t="shared" si="52"/>
        <v>0</v>
      </c>
      <c r="AD97" s="87"/>
      <c r="AE97" s="93">
        <f t="shared" si="53"/>
        <v>0</v>
      </c>
      <c r="AF97" s="87"/>
      <c r="AG97" s="93">
        <f t="shared" si="54"/>
        <v>0</v>
      </c>
      <c r="AH97" s="87"/>
      <c r="AI97" s="93">
        <f t="shared" si="55"/>
        <v>0</v>
      </c>
      <c r="AJ97" s="87"/>
      <c r="AK97" s="93">
        <f t="shared" si="56"/>
        <v>0</v>
      </c>
      <c r="AL97" s="87"/>
      <c r="AM97" s="93">
        <f t="shared" si="57"/>
        <v>0</v>
      </c>
      <c r="AN97" s="84"/>
      <c r="AO97" s="86">
        <f t="shared" si="58"/>
        <v>0</v>
      </c>
      <c r="AP97" s="84"/>
      <c r="AQ97" s="86">
        <f t="shared" si="59"/>
        <v>0</v>
      </c>
      <c r="AR97" s="84"/>
      <c r="AS97" s="86">
        <f t="shared" si="60"/>
        <v>0</v>
      </c>
      <c r="AT97" s="84"/>
      <c r="AU97" s="86">
        <f t="shared" si="61"/>
        <v>0</v>
      </c>
      <c r="AV97" s="84"/>
      <c r="AW97" s="86">
        <f t="shared" si="62"/>
        <v>0</v>
      </c>
      <c r="AX97" s="84"/>
      <c r="AY97" s="86">
        <f t="shared" si="63"/>
        <v>0</v>
      </c>
      <c r="AZ97" s="84"/>
      <c r="BA97" s="86">
        <f t="shared" si="64"/>
        <v>0</v>
      </c>
      <c r="BB97" s="84"/>
      <c r="BC97" s="89">
        <f t="shared" si="39"/>
        <v>0</v>
      </c>
      <c r="BD97" s="90">
        <f t="shared" si="25"/>
        <v>0</v>
      </c>
      <c r="BE97" s="91">
        <f t="shared" si="26"/>
        <v>2</v>
      </c>
      <c r="BF97" s="5">
        <f t="shared" si="27"/>
        <v>0</v>
      </c>
      <c r="BG97" s="282">
        <f t="shared" si="40"/>
        <v>0</v>
      </c>
      <c r="BH97" s="283">
        <f t="shared" si="29"/>
        <v>0</v>
      </c>
      <c r="BI97" s="284"/>
      <c r="BJ97" s="98">
        <f t="shared" si="30"/>
        <v>0</v>
      </c>
      <c r="BK97" s="5">
        <f t="shared" si="31"/>
        <v>0</v>
      </c>
      <c r="BL97" s="100">
        <f t="shared" si="32"/>
        <v>0</v>
      </c>
      <c r="BM97" s="5">
        <f t="shared" si="33"/>
        <v>0</v>
      </c>
      <c r="BN97" s="100">
        <f t="shared" si="34"/>
        <v>0</v>
      </c>
      <c r="BO97" s="5">
        <f t="shared" si="35"/>
        <v>0</v>
      </c>
      <c r="BP97" s="101">
        <f t="shared" si="36"/>
        <v>0</v>
      </c>
      <c r="BQ97" s="95">
        <f t="shared" si="37"/>
        <v>0</v>
      </c>
      <c r="BR97" s="54"/>
      <c r="BS97" s="54"/>
      <c r="BT97" s="54"/>
      <c r="BU97" s="54"/>
      <c r="BV97" s="13"/>
    </row>
    <row r="98" spans="1:77" ht="12.75" customHeight="1" x14ac:dyDescent="0.2">
      <c r="A98" s="3"/>
      <c r="B98" s="5">
        <f t="shared" si="38"/>
        <v>45</v>
      </c>
      <c r="C98" s="309" t="s">
        <v>192</v>
      </c>
      <c r="D98" s="310" t="s">
        <v>192</v>
      </c>
      <c r="E98" s="14"/>
      <c r="F98" s="84"/>
      <c r="G98" s="93">
        <f t="shared" si="41"/>
        <v>0</v>
      </c>
      <c r="H98" s="84"/>
      <c r="I98" s="93">
        <f t="shared" si="42"/>
        <v>0</v>
      </c>
      <c r="J98" s="84"/>
      <c r="K98" s="93">
        <f t="shared" si="43"/>
        <v>0</v>
      </c>
      <c r="L98" s="84"/>
      <c r="M98" s="93">
        <f t="shared" si="44"/>
        <v>0</v>
      </c>
      <c r="N98" s="84"/>
      <c r="O98" s="93">
        <f t="shared" si="45"/>
        <v>0</v>
      </c>
      <c r="P98" s="84"/>
      <c r="Q98" s="93">
        <f t="shared" si="46"/>
        <v>0</v>
      </c>
      <c r="R98" s="84"/>
      <c r="S98" s="86">
        <f t="shared" si="47"/>
        <v>0</v>
      </c>
      <c r="T98" s="84"/>
      <c r="U98" s="86">
        <f t="shared" si="48"/>
        <v>0</v>
      </c>
      <c r="V98" s="84"/>
      <c r="W98" s="86">
        <f t="shared" si="49"/>
        <v>0</v>
      </c>
      <c r="X98" s="84"/>
      <c r="Y98" s="86">
        <f t="shared" si="50"/>
        <v>0</v>
      </c>
      <c r="Z98" s="87"/>
      <c r="AA98" s="93">
        <f t="shared" si="51"/>
        <v>0</v>
      </c>
      <c r="AB98" s="87"/>
      <c r="AC98" s="93">
        <f t="shared" si="52"/>
        <v>0</v>
      </c>
      <c r="AD98" s="87"/>
      <c r="AE98" s="93">
        <f t="shared" si="53"/>
        <v>0</v>
      </c>
      <c r="AF98" s="87"/>
      <c r="AG98" s="93">
        <f t="shared" si="54"/>
        <v>0</v>
      </c>
      <c r="AH98" s="87"/>
      <c r="AI98" s="93">
        <f t="shared" si="55"/>
        <v>0</v>
      </c>
      <c r="AJ98" s="87"/>
      <c r="AK98" s="93">
        <f t="shared" si="56"/>
        <v>0</v>
      </c>
      <c r="AL98" s="87"/>
      <c r="AM98" s="93">
        <f t="shared" si="57"/>
        <v>0</v>
      </c>
      <c r="AN98" s="84"/>
      <c r="AO98" s="86">
        <f t="shared" si="58"/>
        <v>0</v>
      </c>
      <c r="AP98" s="84"/>
      <c r="AQ98" s="86">
        <f t="shared" si="59"/>
        <v>0</v>
      </c>
      <c r="AR98" s="84"/>
      <c r="AS98" s="86">
        <f t="shared" si="60"/>
        <v>0</v>
      </c>
      <c r="AT98" s="84"/>
      <c r="AU98" s="86">
        <f t="shared" si="61"/>
        <v>0</v>
      </c>
      <c r="AV98" s="84"/>
      <c r="AW98" s="86">
        <f t="shared" si="62"/>
        <v>0</v>
      </c>
      <c r="AX98" s="84"/>
      <c r="AY98" s="86">
        <f t="shared" si="63"/>
        <v>0</v>
      </c>
      <c r="AZ98" s="84"/>
      <c r="BA98" s="86">
        <f t="shared" si="64"/>
        <v>0</v>
      </c>
      <c r="BB98" s="84"/>
      <c r="BC98" s="89">
        <f t="shared" si="39"/>
        <v>0</v>
      </c>
      <c r="BD98" s="90">
        <f t="shared" si="25"/>
        <v>0</v>
      </c>
      <c r="BE98" s="91">
        <f t="shared" si="26"/>
        <v>2</v>
      </c>
      <c r="BF98" s="5">
        <f t="shared" si="27"/>
        <v>0</v>
      </c>
      <c r="BG98" s="282">
        <f t="shared" si="40"/>
        <v>0</v>
      </c>
      <c r="BH98" s="283">
        <f t="shared" si="29"/>
        <v>0</v>
      </c>
      <c r="BI98" s="284"/>
      <c r="BJ98" s="98">
        <f t="shared" si="30"/>
        <v>0</v>
      </c>
      <c r="BK98" s="5">
        <f t="shared" si="31"/>
        <v>0</v>
      </c>
      <c r="BL98" s="100">
        <f t="shared" si="32"/>
        <v>0</v>
      </c>
      <c r="BM98" s="5">
        <f t="shared" si="33"/>
        <v>0</v>
      </c>
      <c r="BN98" s="100">
        <f t="shared" si="34"/>
        <v>0</v>
      </c>
      <c r="BO98" s="5">
        <f t="shared" si="35"/>
        <v>0</v>
      </c>
      <c r="BP98" s="101">
        <f t="shared" si="36"/>
        <v>0</v>
      </c>
      <c r="BQ98" s="95">
        <f t="shared" si="37"/>
        <v>0</v>
      </c>
      <c r="BR98" s="54"/>
      <c r="BS98" s="54"/>
      <c r="BT98" s="54"/>
      <c r="BU98" s="54"/>
      <c r="BV98" s="13"/>
    </row>
    <row r="99" spans="1:77" ht="12.75" customHeight="1" x14ac:dyDescent="0.2">
      <c r="A99" s="3"/>
      <c r="B99" s="5">
        <f t="shared" si="38"/>
        <v>46</v>
      </c>
      <c r="C99" s="309"/>
      <c r="D99" s="310"/>
      <c r="E99" s="14"/>
      <c r="F99" s="84"/>
      <c r="G99" s="93">
        <f t="shared" si="41"/>
        <v>0</v>
      </c>
      <c r="H99" s="84"/>
      <c r="I99" s="93">
        <f t="shared" si="42"/>
        <v>0</v>
      </c>
      <c r="J99" s="84"/>
      <c r="K99" s="93">
        <f t="shared" si="43"/>
        <v>0</v>
      </c>
      <c r="L99" s="84"/>
      <c r="M99" s="93">
        <f t="shared" si="44"/>
        <v>0</v>
      </c>
      <c r="N99" s="84"/>
      <c r="O99" s="93">
        <f t="shared" si="45"/>
        <v>0</v>
      </c>
      <c r="P99" s="84"/>
      <c r="Q99" s="93">
        <f t="shared" si="46"/>
        <v>0</v>
      </c>
      <c r="R99" s="84"/>
      <c r="S99" s="86">
        <f t="shared" si="47"/>
        <v>0</v>
      </c>
      <c r="T99" s="84"/>
      <c r="U99" s="86">
        <f t="shared" si="48"/>
        <v>0</v>
      </c>
      <c r="V99" s="84"/>
      <c r="W99" s="86">
        <f t="shared" si="49"/>
        <v>0</v>
      </c>
      <c r="X99" s="84"/>
      <c r="Y99" s="86">
        <f t="shared" si="50"/>
        <v>0</v>
      </c>
      <c r="Z99" s="87"/>
      <c r="AA99" s="93">
        <f t="shared" si="51"/>
        <v>0</v>
      </c>
      <c r="AB99" s="87"/>
      <c r="AC99" s="93">
        <f t="shared" si="52"/>
        <v>0</v>
      </c>
      <c r="AD99" s="87"/>
      <c r="AE99" s="93">
        <f t="shared" si="53"/>
        <v>0</v>
      </c>
      <c r="AF99" s="87"/>
      <c r="AG99" s="93">
        <f t="shared" si="54"/>
        <v>0</v>
      </c>
      <c r="AH99" s="87"/>
      <c r="AI99" s="93">
        <f t="shared" si="55"/>
        <v>0</v>
      </c>
      <c r="AJ99" s="87"/>
      <c r="AK99" s="93">
        <f t="shared" si="56"/>
        <v>0</v>
      </c>
      <c r="AL99" s="87"/>
      <c r="AM99" s="93">
        <f t="shared" si="57"/>
        <v>0</v>
      </c>
      <c r="AN99" s="84"/>
      <c r="AO99" s="86">
        <f t="shared" si="58"/>
        <v>0</v>
      </c>
      <c r="AP99" s="84"/>
      <c r="AQ99" s="86">
        <f t="shared" si="59"/>
        <v>0</v>
      </c>
      <c r="AR99" s="84"/>
      <c r="AS99" s="86">
        <f t="shared" si="60"/>
        <v>0</v>
      </c>
      <c r="AT99" s="84"/>
      <c r="AU99" s="86">
        <f t="shared" si="61"/>
        <v>0</v>
      </c>
      <c r="AV99" s="84"/>
      <c r="AW99" s="86">
        <f t="shared" si="62"/>
        <v>0</v>
      </c>
      <c r="AX99" s="84"/>
      <c r="AY99" s="86">
        <f t="shared" si="63"/>
        <v>0</v>
      </c>
      <c r="AZ99" s="84"/>
      <c r="BA99" s="86">
        <f t="shared" si="64"/>
        <v>0</v>
      </c>
      <c r="BB99" s="84"/>
      <c r="BC99" s="89">
        <f t="shared" si="39"/>
        <v>0</v>
      </c>
      <c r="BD99" s="90">
        <f t="shared" si="25"/>
        <v>0</v>
      </c>
      <c r="BE99" s="91">
        <f t="shared" si="26"/>
        <v>2</v>
      </c>
      <c r="BF99" s="5">
        <f t="shared" si="27"/>
        <v>0</v>
      </c>
      <c r="BG99" s="282">
        <f t="shared" si="40"/>
        <v>0</v>
      </c>
      <c r="BH99" s="283">
        <f t="shared" si="29"/>
        <v>0</v>
      </c>
      <c r="BI99" s="284"/>
      <c r="BJ99" s="98">
        <f t="shared" si="30"/>
        <v>0</v>
      </c>
      <c r="BK99" s="5">
        <f t="shared" si="31"/>
        <v>0</v>
      </c>
      <c r="BL99" s="100">
        <f t="shared" si="32"/>
        <v>0</v>
      </c>
      <c r="BM99" s="5">
        <f t="shared" si="33"/>
        <v>0</v>
      </c>
      <c r="BN99" s="100">
        <f t="shared" si="34"/>
        <v>0</v>
      </c>
      <c r="BO99" s="5">
        <f t="shared" si="35"/>
        <v>0</v>
      </c>
      <c r="BP99" s="101">
        <f t="shared" si="36"/>
        <v>0</v>
      </c>
      <c r="BQ99" s="95">
        <f t="shared" si="37"/>
        <v>0</v>
      </c>
      <c r="BR99" s="54"/>
      <c r="BS99" s="54"/>
      <c r="BT99" s="54"/>
      <c r="BU99" s="54"/>
      <c r="BV99" s="13"/>
    </row>
    <row r="100" spans="1:77" ht="12.75" customHeight="1" thickBot="1" x14ac:dyDescent="0.25">
      <c r="A100" s="3"/>
      <c r="B100" s="5">
        <v>47</v>
      </c>
      <c r="C100" s="309"/>
      <c r="D100" s="310"/>
      <c r="E100" s="14"/>
      <c r="F100" s="84"/>
      <c r="G100" s="93">
        <f t="shared" si="41"/>
        <v>0</v>
      </c>
      <c r="H100" s="84"/>
      <c r="I100" s="93">
        <f t="shared" si="42"/>
        <v>0</v>
      </c>
      <c r="J100" s="84"/>
      <c r="K100" s="93">
        <f t="shared" si="43"/>
        <v>0</v>
      </c>
      <c r="L100" s="84"/>
      <c r="M100" s="93">
        <f t="shared" si="44"/>
        <v>0</v>
      </c>
      <c r="N100" s="84"/>
      <c r="O100" s="93">
        <f t="shared" si="45"/>
        <v>0</v>
      </c>
      <c r="P100" s="84"/>
      <c r="Q100" s="93">
        <f t="shared" si="46"/>
        <v>0</v>
      </c>
      <c r="R100" s="84"/>
      <c r="S100" s="86">
        <f t="shared" si="47"/>
        <v>0</v>
      </c>
      <c r="T100" s="84"/>
      <c r="U100" s="86">
        <f t="shared" si="48"/>
        <v>0</v>
      </c>
      <c r="V100" s="84"/>
      <c r="W100" s="86">
        <f t="shared" si="49"/>
        <v>0</v>
      </c>
      <c r="X100" s="84"/>
      <c r="Y100" s="86">
        <f t="shared" si="50"/>
        <v>0</v>
      </c>
      <c r="Z100" s="87"/>
      <c r="AA100" s="93">
        <f t="shared" si="51"/>
        <v>0</v>
      </c>
      <c r="AB100" s="87"/>
      <c r="AC100" s="93">
        <f t="shared" si="52"/>
        <v>0</v>
      </c>
      <c r="AD100" s="87"/>
      <c r="AE100" s="93">
        <f t="shared" si="53"/>
        <v>0</v>
      </c>
      <c r="AF100" s="87"/>
      <c r="AG100" s="93">
        <f t="shared" si="54"/>
        <v>0</v>
      </c>
      <c r="AH100" s="87"/>
      <c r="AI100" s="93">
        <f t="shared" si="55"/>
        <v>0</v>
      </c>
      <c r="AJ100" s="87"/>
      <c r="AK100" s="93">
        <f t="shared" si="56"/>
        <v>0</v>
      </c>
      <c r="AL100" s="87"/>
      <c r="AM100" s="93">
        <f t="shared" si="57"/>
        <v>0</v>
      </c>
      <c r="AN100" s="84"/>
      <c r="AO100" s="86">
        <f t="shared" si="58"/>
        <v>0</v>
      </c>
      <c r="AP100" s="84"/>
      <c r="AQ100" s="86">
        <f t="shared" si="59"/>
        <v>0</v>
      </c>
      <c r="AR100" s="84"/>
      <c r="AS100" s="86">
        <f t="shared" si="60"/>
        <v>0</v>
      </c>
      <c r="AT100" s="84"/>
      <c r="AU100" s="86">
        <f t="shared" si="61"/>
        <v>0</v>
      </c>
      <c r="AV100" s="84"/>
      <c r="AW100" s="86">
        <f t="shared" si="62"/>
        <v>0</v>
      </c>
      <c r="AX100" s="84"/>
      <c r="AY100" s="86">
        <f t="shared" si="63"/>
        <v>0</v>
      </c>
      <c r="AZ100" s="84"/>
      <c r="BA100" s="86">
        <f t="shared" si="64"/>
        <v>0</v>
      </c>
      <c r="BB100" s="84"/>
      <c r="BC100" s="89">
        <f t="shared" si="39"/>
        <v>0</v>
      </c>
      <c r="BD100" s="90">
        <f t="shared" si="25"/>
        <v>0</v>
      </c>
      <c r="BE100" s="91">
        <f t="shared" si="26"/>
        <v>2</v>
      </c>
      <c r="BF100" s="5">
        <f t="shared" si="27"/>
        <v>0</v>
      </c>
      <c r="BG100" s="282">
        <f t="shared" si="40"/>
        <v>0</v>
      </c>
      <c r="BH100" s="283">
        <f t="shared" si="29"/>
        <v>0</v>
      </c>
      <c r="BI100" s="284"/>
      <c r="BJ100" s="148">
        <f t="shared" si="30"/>
        <v>0</v>
      </c>
      <c r="BK100" s="96">
        <f>IF($E$54:$E$100="P",IF(BJ100&lt;=0.25,"B",IF(BJ100&lt;=0.5,"MB",IF(BJ100&lt;=0.75,"MA",IF(BJ100&lt;=1,"A")))),0)</f>
        <v>0</v>
      </c>
      <c r="BL100" s="109">
        <f t="shared" si="32"/>
        <v>0</v>
      </c>
      <c r="BM100" s="96">
        <f t="shared" si="33"/>
        <v>0</v>
      </c>
      <c r="BN100" s="109">
        <f t="shared" si="34"/>
        <v>0</v>
      </c>
      <c r="BO100" s="96">
        <f t="shared" si="35"/>
        <v>0</v>
      </c>
      <c r="BP100" s="110">
        <f>IF((E100="P"),SUM(BB100:BB100)/3,0)</f>
        <v>0</v>
      </c>
      <c r="BQ100" s="97">
        <f t="shared" si="37"/>
        <v>0</v>
      </c>
      <c r="BR100" s="54"/>
      <c r="BS100" s="54"/>
      <c r="BT100" s="54"/>
      <c r="BU100" s="54"/>
      <c r="BV100" s="13"/>
    </row>
    <row r="101" spans="1:77" ht="12.75" customHeight="1" x14ac:dyDescent="0.2">
      <c r="B101" s="8"/>
      <c r="C101" s="400"/>
      <c r="D101" s="400"/>
      <c r="E101" s="18"/>
      <c r="F101" s="285">
        <v>1</v>
      </c>
      <c r="G101" s="286"/>
      <c r="H101" s="285">
        <v>2</v>
      </c>
      <c r="I101" s="285"/>
      <c r="J101" s="285">
        <v>3</v>
      </c>
      <c r="K101" s="285"/>
      <c r="L101" s="285">
        <v>4</v>
      </c>
      <c r="M101" s="285"/>
      <c r="N101" s="285">
        <v>5</v>
      </c>
      <c r="O101" s="285"/>
      <c r="P101" s="285">
        <v>6</v>
      </c>
      <c r="Q101" s="285"/>
      <c r="R101" s="285">
        <v>7</v>
      </c>
      <c r="S101" s="285"/>
      <c r="T101" s="285">
        <v>8</v>
      </c>
      <c r="U101" s="285"/>
      <c r="V101" s="285">
        <v>9</v>
      </c>
      <c r="W101" s="285"/>
      <c r="X101" s="285">
        <v>10</v>
      </c>
      <c r="Y101" s="285"/>
      <c r="Z101" s="285">
        <v>11</v>
      </c>
      <c r="AA101" s="285"/>
      <c r="AB101" s="285">
        <v>12</v>
      </c>
      <c r="AC101" s="285"/>
      <c r="AD101" s="285">
        <v>13</v>
      </c>
      <c r="AE101" s="285"/>
      <c r="AF101" s="285">
        <v>14</v>
      </c>
      <c r="AG101" s="285"/>
      <c r="AH101" s="285">
        <v>15</v>
      </c>
      <c r="AI101" s="285"/>
      <c r="AJ101" s="285">
        <v>16</v>
      </c>
      <c r="AK101" s="285"/>
      <c r="AL101" s="285">
        <v>17</v>
      </c>
      <c r="AM101" s="285"/>
      <c r="AN101" s="285">
        <v>18</v>
      </c>
      <c r="AO101" s="285"/>
      <c r="AP101" s="285">
        <v>19</v>
      </c>
      <c r="AQ101" s="285"/>
      <c r="AR101" s="285">
        <v>20</v>
      </c>
      <c r="AS101" s="285"/>
      <c r="AT101" s="285">
        <v>21</v>
      </c>
      <c r="AU101" s="285"/>
      <c r="AV101" s="285">
        <v>22</v>
      </c>
      <c r="AW101" s="285"/>
      <c r="AX101" s="285">
        <v>23</v>
      </c>
      <c r="AY101" s="285"/>
      <c r="AZ101" s="285">
        <v>24</v>
      </c>
      <c r="BA101" s="285"/>
      <c r="BB101" s="285">
        <v>25</v>
      </c>
      <c r="BC101" s="8"/>
      <c r="BD101" s="9"/>
      <c r="BE101" s="9"/>
      <c r="BF101" s="8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Y101" s="293"/>
    </row>
    <row r="102" spans="1:77" ht="12.75" customHeight="1" x14ac:dyDescent="0.2">
      <c r="B102" s="3"/>
      <c r="C102" s="366" t="s">
        <v>3</v>
      </c>
      <c r="D102" s="401"/>
      <c r="E102" s="367"/>
      <c r="F102" s="129">
        <f>SUMIF($E$54:$E$100,"=P",G54:G100)</f>
        <v>0</v>
      </c>
      <c r="G102" s="127"/>
      <c r="H102" s="129">
        <f>SUMIF($E$54:$E$100,"=P",I54:I100)</f>
        <v>0</v>
      </c>
      <c r="I102" s="127"/>
      <c r="J102" s="128">
        <f>SUMIF($E$54:$E$100,"=P",K54:K100)</f>
        <v>0</v>
      </c>
      <c r="K102" s="128"/>
      <c r="L102" s="129">
        <f>SUMIF($E$54:$E$100,"=P",M54:M100)</f>
        <v>0</v>
      </c>
      <c r="M102" s="129"/>
      <c r="N102" s="130">
        <f>SUMIF($E$54:$E$100,"=P",O54:O100)</f>
        <v>0</v>
      </c>
      <c r="O102" s="130"/>
      <c r="P102" s="130">
        <f>SUMIF($E$54:$E$100,"=P",Q54:Q100)</f>
        <v>0</v>
      </c>
      <c r="Q102" s="130"/>
      <c r="R102" s="130">
        <f>SUMIF($E$54:$E$100,"=P",S54:S100)</f>
        <v>0</v>
      </c>
      <c r="S102" s="130"/>
      <c r="T102" s="130">
        <f>SUMIF($E$54:$E$100,"=P",U54:U100)</f>
        <v>0</v>
      </c>
      <c r="U102" s="130"/>
      <c r="V102" s="130">
        <f>SUMIF($E$54:$E$100,"=P",W54:W100)</f>
        <v>0</v>
      </c>
      <c r="W102" s="130"/>
      <c r="X102" s="130">
        <f>SUMIF($E$54:$E$100,"=P",Y54:Y100)</f>
        <v>0</v>
      </c>
      <c r="Y102" s="129"/>
      <c r="Z102" s="129">
        <f>SUMIF($E$54:$E$100,"=P",AA54:AA100)</f>
        <v>0</v>
      </c>
      <c r="AA102" s="129"/>
      <c r="AB102" s="129">
        <f>SUMIF($E$54:$E$100,"=P",AC54:AC100)</f>
        <v>0</v>
      </c>
      <c r="AC102" s="129"/>
      <c r="AD102" s="129">
        <f>SUMIF($E$54:$E$100,"=P",AE54:AE100)</f>
        <v>0</v>
      </c>
      <c r="AE102" s="129"/>
      <c r="AF102" s="129">
        <f>SUMIF($E$54:$E$100,"=P",AG54:AG100)</f>
        <v>0</v>
      </c>
      <c r="AG102" s="129"/>
      <c r="AH102" s="129">
        <f>SUMIF($E$54:$E$100,"=P",AI54:AI100)</f>
        <v>0</v>
      </c>
      <c r="AI102" s="129"/>
      <c r="AJ102" s="129">
        <f>SUMIF($E$54:$E$100,"=P",AK54:AK100)</f>
        <v>0</v>
      </c>
      <c r="AK102" s="129"/>
      <c r="AL102" s="129">
        <f>SUMIF($E$54:$E$100,"=P",AM54:AM100)</f>
        <v>0</v>
      </c>
      <c r="AM102" s="129"/>
      <c r="AN102" s="129">
        <f>SUMIF($E$54:$E$100,"=P",AO54:AO100)</f>
        <v>0</v>
      </c>
      <c r="AO102" s="129"/>
      <c r="AP102" s="129">
        <f>SUMIF($E$54:$E$100,"=P",AQ54:AQ100)</f>
        <v>0</v>
      </c>
      <c r="AQ102" s="128"/>
      <c r="AR102" s="128">
        <f>SUMIF($E$54:$E$100,"=P",AS54:AS100)</f>
        <v>0</v>
      </c>
      <c r="AS102" s="128"/>
      <c r="AT102" s="128">
        <f>SUMIF($E$54:$E$100,"=P",AU54:AU100)</f>
        <v>0</v>
      </c>
      <c r="AU102" s="128"/>
      <c r="AV102" s="128">
        <f>SUMIF($E$54:$E$100,"=P",AW54:AW100)</f>
        <v>0</v>
      </c>
      <c r="AW102" s="128"/>
      <c r="AX102" s="128">
        <f>SUMIF($E$54:$E$100,"=P",AY54:AY100)</f>
        <v>0</v>
      </c>
      <c r="AY102" s="130"/>
      <c r="AZ102" s="130">
        <f>SUMIF($E$54:$E$100,"=P",BA54:BA100)</f>
        <v>0</v>
      </c>
      <c r="BA102" s="166"/>
      <c r="BB102" s="129">
        <f>SUMIF($E$54:$E$100,"=P",BB54:BB100)</f>
        <v>0</v>
      </c>
      <c r="BC102" s="159"/>
      <c r="BD102" s="10" t="s">
        <v>28</v>
      </c>
      <c r="BE102" s="164" t="s">
        <v>69</v>
      </c>
      <c r="BF102" s="7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Y102" s="161" t="str">
        <f>P18</f>
        <v>1) Reflexión sobre el texto.</v>
      </c>
    </row>
    <row r="103" spans="1:77" ht="12.75" customHeight="1" x14ac:dyDescent="0.2">
      <c r="B103" s="3"/>
      <c r="C103" s="336" t="s">
        <v>32</v>
      </c>
      <c r="D103" s="336"/>
      <c r="E103" s="336"/>
      <c r="F103" s="131">
        <f>(F102*100)/(C18*F11)</f>
        <v>0</v>
      </c>
      <c r="G103" s="132"/>
      <c r="H103" s="131">
        <f>(H102*100)/(C19*F11)</f>
        <v>0</v>
      </c>
      <c r="I103" s="131"/>
      <c r="J103" s="131">
        <f>(J102*100)/(C20*F11)</f>
        <v>0</v>
      </c>
      <c r="K103" s="131"/>
      <c r="L103" s="131">
        <f>(L102*100)/(C21*F11)</f>
        <v>0</v>
      </c>
      <c r="M103" s="131"/>
      <c r="N103" s="131">
        <f>(N102*100)/(C22*F11)</f>
        <v>0</v>
      </c>
      <c r="O103" s="131"/>
      <c r="P103" s="131">
        <f>(P102*100)/(C23*F11)</f>
        <v>0</v>
      </c>
      <c r="Q103" s="131"/>
      <c r="R103" s="131">
        <f>(R102*100)/(C24*F11)</f>
        <v>0</v>
      </c>
      <c r="S103" s="131"/>
      <c r="T103" s="131">
        <f>(T102*100)/(C25*F11)</f>
        <v>0</v>
      </c>
      <c r="U103" s="131"/>
      <c r="V103" s="131">
        <f>(V102*100)/(C26*F11)</f>
        <v>0</v>
      </c>
      <c r="W103" s="131"/>
      <c r="X103" s="131">
        <f>(X102*100)/(C27*F11)</f>
        <v>0</v>
      </c>
      <c r="Y103" s="131"/>
      <c r="Z103" s="131">
        <f>(Z102*100)/(C28*F11)</f>
        <v>0</v>
      </c>
      <c r="AA103" s="131"/>
      <c r="AB103" s="131">
        <f>(AB102*100)/(C29*F11)</f>
        <v>0</v>
      </c>
      <c r="AC103" s="131"/>
      <c r="AD103" s="131">
        <f>(AD102*100)/(C30*F11)</f>
        <v>0</v>
      </c>
      <c r="AE103" s="131"/>
      <c r="AF103" s="131">
        <f>(AF102*100)/(C31*F11)</f>
        <v>0</v>
      </c>
      <c r="AG103" s="131"/>
      <c r="AH103" s="131">
        <f>(AH102*100)/(C32*F11)</f>
        <v>0</v>
      </c>
      <c r="AI103" s="131"/>
      <c r="AJ103" s="131">
        <f>(AJ102*100)/(C33*F11)</f>
        <v>0</v>
      </c>
      <c r="AK103" s="131"/>
      <c r="AL103" s="131">
        <f>(AL102*100)/(C34*F11)</f>
        <v>0</v>
      </c>
      <c r="AM103" s="131"/>
      <c r="AN103" s="131">
        <f>(AN102*100)/(C35*F11)</f>
        <v>0</v>
      </c>
      <c r="AO103" s="131"/>
      <c r="AP103" s="131">
        <f>(AP102*100)/(C36*F11)</f>
        <v>0</v>
      </c>
      <c r="AQ103" s="131"/>
      <c r="AR103" s="131">
        <f>(AR102*100)/(C37*F11)</f>
        <v>0</v>
      </c>
      <c r="AS103" s="131"/>
      <c r="AT103" s="131">
        <f>(AT102*100)/(C38*F11)</f>
        <v>0</v>
      </c>
      <c r="AU103" s="131"/>
      <c r="AV103" s="131">
        <f>(AV102*100)/(C39*F11)</f>
        <v>0</v>
      </c>
      <c r="AW103" s="131"/>
      <c r="AX103" s="131">
        <f>(AX102*100)/(C40*F11)</f>
        <v>0</v>
      </c>
      <c r="AY103" s="131"/>
      <c r="AZ103" s="131">
        <f>(AZ102*100)/(C41*F11)</f>
        <v>0</v>
      </c>
      <c r="BA103" s="163"/>
      <c r="BB103" s="131">
        <f>(BB102*100)/(C42*F11)</f>
        <v>0</v>
      </c>
      <c r="BC103" s="165"/>
      <c r="BD103" s="11" t="e">
        <f>SUM(BD54:BD100)/COUNTIF(BD54:BD100,"&gt;0")</f>
        <v>#DIV/0!</v>
      </c>
      <c r="BE103" s="167">
        <f>SUMIF($E$54:$E$100,"=P",$BE$54:$BE$100)/COUNTIF($E$54:$E$100,"=P")</f>
        <v>2</v>
      </c>
      <c r="BF103" s="7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Y103" s="161" t="str">
        <f>P22</f>
        <v>2) Extracción de información explícita.</v>
      </c>
    </row>
    <row r="104" spans="1:77" s="38" customFormat="1" ht="12.75" customHeight="1" x14ac:dyDescent="0.2">
      <c r="C104" s="405"/>
      <c r="D104" s="406"/>
      <c r="E104" s="406"/>
      <c r="F104" s="133"/>
      <c r="G104" s="134"/>
      <c r="H104" s="134"/>
      <c r="I104" s="134"/>
      <c r="J104" s="134"/>
      <c r="K104" s="134"/>
      <c r="L104" s="134"/>
      <c r="M104" s="124"/>
      <c r="N104" s="407"/>
      <c r="O104" s="408"/>
      <c r="P104" s="408"/>
      <c r="Q104" s="408"/>
      <c r="R104" s="408"/>
      <c r="S104" s="408"/>
      <c r="T104" s="408"/>
      <c r="U104" s="408"/>
      <c r="V104" s="408"/>
      <c r="W104" s="408"/>
      <c r="X104" s="124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24"/>
      <c r="AO104" s="407"/>
      <c r="AP104" s="408"/>
      <c r="AQ104" s="408"/>
      <c r="AR104" s="408"/>
      <c r="AS104" s="408"/>
      <c r="AT104" s="408"/>
      <c r="AU104" s="408"/>
      <c r="AV104" s="408"/>
      <c r="AW104" s="408"/>
      <c r="AX104" s="408"/>
      <c r="AY104" s="408"/>
      <c r="AZ104" s="124"/>
      <c r="BA104" s="124"/>
      <c r="BB104" s="135"/>
      <c r="BD104" s="13"/>
      <c r="BE104" s="1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Y104" s="162" t="str">
        <f>P19</f>
        <v>3) Extracción de información implícita.</v>
      </c>
    </row>
    <row r="105" spans="1:77" ht="12.75" customHeight="1" x14ac:dyDescent="0.25">
      <c r="C105" s="402" t="s">
        <v>34</v>
      </c>
      <c r="D105" s="403"/>
      <c r="E105" s="404"/>
      <c r="F105" s="136">
        <f>AVERAGE(F103,AB103,AX103)</f>
        <v>0</v>
      </c>
      <c r="G105" s="136"/>
      <c r="H105" s="136">
        <f>AVERAGE(H103)</f>
        <v>0</v>
      </c>
      <c r="I105" s="136"/>
      <c r="J105" s="136">
        <f>AVERAGE(J103,L103,AJ103,AT103)</f>
        <v>0</v>
      </c>
      <c r="K105" s="136"/>
      <c r="L105" s="136">
        <f>AVERAGE(N103)</f>
        <v>0</v>
      </c>
      <c r="M105" s="136"/>
      <c r="N105" s="136">
        <f>AVERAGE(P103,X103)</f>
        <v>0</v>
      </c>
      <c r="O105" s="136"/>
      <c r="P105" s="136">
        <f>AVERAGE(R103)</f>
        <v>0</v>
      </c>
      <c r="Q105" s="136"/>
      <c r="R105" s="136">
        <f>AVERAGE(T103)</f>
        <v>0</v>
      </c>
      <c r="S105" s="136"/>
      <c r="T105" s="136">
        <f>AVERAGE(V103)</f>
        <v>0</v>
      </c>
      <c r="U105" s="136"/>
      <c r="V105" s="136">
        <f>AVERAGE(Z103,AV103)</f>
        <v>0</v>
      </c>
      <c r="W105" s="136"/>
      <c r="X105" s="136">
        <f>AVERAGE(AD103,AL103)</f>
        <v>0</v>
      </c>
      <c r="Y105" s="136"/>
      <c r="Z105" s="136">
        <f>AVERAGE(AF103)</f>
        <v>0</v>
      </c>
      <c r="AA105" s="136"/>
      <c r="AB105" s="136">
        <f>AVERAGE(AH103)</f>
        <v>0</v>
      </c>
      <c r="AC105" s="136"/>
      <c r="AD105" s="136">
        <f>AVERAGE(AJ103)</f>
        <v>0</v>
      </c>
      <c r="AE105" s="136"/>
      <c r="AF105" s="136">
        <f>AVERAGE(AP103)</f>
        <v>0</v>
      </c>
      <c r="AG105" s="136"/>
      <c r="AH105" s="136">
        <f>AVERAGE(AR103)</f>
        <v>0</v>
      </c>
      <c r="AI105" s="136"/>
      <c r="AJ105" s="136">
        <f>AVERAGE(AZ103)</f>
        <v>0</v>
      </c>
      <c r="AK105" s="136"/>
      <c r="AL105" s="136">
        <f>AVERAGE(BB103)</f>
        <v>0</v>
      </c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F105" s="65"/>
      <c r="BG105" s="65"/>
      <c r="BH105" s="65"/>
      <c r="BI105" s="65"/>
      <c r="BJ105" s="398"/>
      <c r="BK105" s="399"/>
      <c r="BL105" s="399"/>
      <c r="BM105" s="399"/>
      <c r="BN105" s="399"/>
      <c r="BO105" s="399"/>
      <c r="BP105" s="399"/>
      <c r="BQ105" s="399"/>
      <c r="BY105" s="161" t="str">
        <f>P42</f>
        <v>4) Reconocimiento de funciones gramaticales y usos ortográficos.</v>
      </c>
    </row>
    <row r="106" spans="1:77" ht="12.75" customHeight="1" x14ac:dyDescent="0.25">
      <c r="C106" s="47"/>
      <c r="D106" s="47"/>
      <c r="E106" s="48"/>
      <c r="F106" s="409"/>
      <c r="G106" s="409"/>
      <c r="H106" s="409"/>
      <c r="I106" s="137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F106" s="65"/>
      <c r="BG106" s="65"/>
      <c r="BH106" s="65"/>
      <c r="BI106" s="65"/>
      <c r="BJ106" s="416"/>
      <c r="BK106" s="416"/>
      <c r="BL106" s="416"/>
      <c r="BM106" s="416"/>
      <c r="BN106" s="416"/>
      <c r="BO106" s="416"/>
      <c r="BP106" s="81"/>
      <c r="BQ106" s="81"/>
    </row>
    <row r="107" spans="1:77" ht="12.75" customHeight="1" x14ac:dyDescent="0.25">
      <c r="C107" s="402" t="s">
        <v>43</v>
      </c>
      <c r="D107" s="403"/>
      <c r="E107" s="404"/>
      <c r="F107" s="136">
        <f>AVERAGE(F103,AB103,AH103,AX103)</f>
        <v>0</v>
      </c>
      <c r="G107" s="141"/>
      <c r="H107" s="136">
        <f>AVERAGE(N103,P103,R103,X103,AD103,AL103,AP103,AZ103)</f>
        <v>0</v>
      </c>
      <c r="I107" s="136"/>
      <c r="J107" s="136">
        <f>AVERAGE(H103,J103,L103,T103,V103,Z103,AF103,AJ103,AN103,AR103,AT103,AV103)</f>
        <v>0</v>
      </c>
      <c r="K107" s="136"/>
      <c r="L107" s="136">
        <f>AVERAGE(BB103)</f>
        <v>0</v>
      </c>
      <c r="M107" s="142"/>
      <c r="N107" s="142"/>
      <c r="O107" s="139"/>
      <c r="P107" s="139"/>
      <c r="Q107" s="139"/>
      <c r="R107" s="139"/>
      <c r="S107" s="139"/>
      <c r="T107" s="139"/>
      <c r="U107" s="142"/>
      <c r="V107" s="139"/>
      <c r="W107" s="142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F107" s="65"/>
      <c r="BG107" s="65"/>
      <c r="BH107" s="65"/>
      <c r="BI107" s="65"/>
      <c r="BJ107" s="416"/>
      <c r="BK107" s="416"/>
      <c r="BL107" s="416"/>
      <c r="BM107" s="416"/>
      <c r="BN107" s="416"/>
      <c r="BO107" s="416"/>
      <c r="BP107" s="81"/>
      <c r="BQ107" s="81"/>
    </row>
    <row r="108" spans="1:77" ht="12.75" customHeight="1" x14ac:dyDescent="0.25">
      <c r="H108" s="294"/>
      <c r="J108" s="294"/>
      <c r="BF108" s="65"/>
      <c r="BG108" s="65"/>
      <c r="BH108" s="65"/>
      <c r="BI108" s="65"/>
      <c r="BJ108" s="416"/>
      <c r="BK108" s="416"/>
      <c r="BL108" s="416"/>
      <c r="BM108" s="416"/>
      <c r="BN108" s="416"/>
      <c r="BO108" s="416"/>
      <c r="BP108" s="81"/>
      <c r="BQ108" s="81"/>
    </row>
    <row r="109" spans="1:77" ht="12.75" customHeight="1" x14ac:dyDescent="0.2">
      <c r="BF109" s="66"/>
      <c r="BG109" s="66"/>
      <c r="BH109" s="66"/>
      <c r="BI109" s="66"/>
      <c r="BJ109" s="67"/>
      <c r="BK109" s="67"/>
      <c r="BL109" s="67"/>
      <c r="BM109" s="67"/>
      <c r="BN109" s="67"/>
      <c r="BO109" s="67"/>
      <c r="BP109" s="67"/>
      <c r="BQ109" s="67"/>
    </row>
    <row r="110" spans="1:77" ht="12.75" customHeight="1" x14ac:dyDescent="0.25">
      <c r="BF110" s="417"/>
      <c r="BG110" s="417"/>
      <c r="BH110" s="417"/>
      <c r="BI110" s="417"/>
      <c r="BJ110" s="68"/>
      <c r="BK110" s="69"/>
      <c r="BL110" s="68"/>
      <c r="BM110" s="69"/>
      <c r="BN110" s="68"/>
      <c r="BO110" s="69"/>
      <c r="BP110" s="69"/>
      <c r="BQ110" s="69"/>
    </row>
    <row r="111" spans="1:77" ht="12.75" customHeight="1" x14ac:dyDescent="0.25">
      <c r="BF111" s="417"/>
      <c r="BG111" s="417"/>
      <c r="BH111" s="417"/>
      <c r="BI111" s="417"/>
      <c r="BJ111" s="68"/>
      <c r="BK111" s="69"/>
      <c r="BL111" s="68"/>
      <c r="BM111" s="69"/>
      <c r="BN111" s="68"/>
      <c r="BO111" s="69"/>
      <c r="BP111" s="69"/>
      <c r="BQ111" s="69"/>
    </row>
    <row r="112" spans="1:77" ht="12.75" customHeight="1" x14ac:dyDescent="0.25">
      <c r="BF112" s="417"/>
      <c r="BG112" s="417"/>
      <c r="BH112" s="417"/>
      <c r="BI112" s="417"/>
      <c r="BJ112" s="68"/>
      <c r="BK112" s="69"/>
      <c r="BL112" s="68"/>
      <c r="BM112" s="69"/>
      <c r="BN112" s="68"/>
      <c r="BO112" s="69"/>
      <c r="BP112" s="69"/>
      <c r="BQ112" s="69"/>
    </row>
    <row r="113" spans="58:69" ht="12.75" customHeight="1" x14ac:dyDescent="0.25">
      <c r="BF113" s="417"/>
      <c r="BG113" s="417"/>
      <c r="BH113" s="417"/>
      <c r="BI113" s="417"/>
      <c r="BJ113" s="68"/>
      <c r="BK113" s="69"/>
      <c r="BL113" s="68"/>
      <c r="BM113" s="69"/>
      <c r="BN113" s="68"/>
      <c r="BO113" s="69"/>
      <c r="BP113" s="69"/>
      <c r="BQ113" s="69"/>
    </row>
  </sheetData>
  <sheetProtection password="CC2D" sheet="1" objects="1" scenarios="1" selectLockedCells="1"/>
  <dataConsolidate/>
  <mergeCells count="154">
    <mergeCell ref="P29:BB29"/>
    <mergeCell ref="BE50:BE53"/>
    <mergeCell ref="P42:BB42"/>
    <mergeCell ref="F43:BE43"/>
    <mergeCell ref="BN106:BO108"/>
    <mergeCell ref="BF113:BI113"/>
    <mergeCell ref="BJ38:BQ38"/>
    <mergeCell ref="BL39:BM41"/>
    <mergeCell ref="BN39:BO41"/>
    <mergeCell ref="BP39:BQ41"/>
    <mergeCell ref="BJ39:BK41"/>
    <mergeCell ref="BF110:BI110"/>
    <mergeCell ref="BL50:BM52"/>
    <mergeCell ref="BJ50:BK52"/>
    <mergeCell ref="BJ49:BQ49"/>
    <mergeCell ref="BJ106:BK108"/>
    <mergeCell ref="BF50:BF53"/>
    <mergeCell ref="BN50:BO52"/>
    <mergeCell ref="BL106:BM108"/>
    <mergeCell ref="BF112:BI112"/>
    <mergeCell ref="BF111:BI111"/>
    <mergeCell ref="BP50:BQ52"/>
    <mergeCell ref="D36:N36"/>
    <mergeCell ref="D39:N39"/>
    <mergeCell ref="D38:N38"/>
    <mergeCell ref="D40:N40"/>
    <mergeCell ref="D41:N41"/>
    <mergeCell ref="P40:BB40"/>
    <mergeCell ref="C55:D55"/>
    <mergeCell ref="P41:BB41"/>
    <mergeCell ref="C57:D57"/>
    <mergeCell ref="C107:E107"/>
    <mergeCell ref="C75:D75"/>
    <mergeCell ref="C73:D73"/>
    <mergeCell ref="C105:E105"/>
    <mergeCell ref="C104:E104"/>
    <mergeCell ref="N104:W104"/>
    <mergeCell ref="AO104:AY104"/>
    <mergeCell ref="C96:D96"/>
    <mergeCell ref="F106:H106"/>
    <mergeCell ref="CM73:CO73"/>
    <mergeCell ref="C78:D78"/>
    <mergeCell ref="C70:D70"/>
    <mergeCell ref="BJ105:BQ105"/>
    <mergeCell ref="C86:D86"/>
    <mergeCell ref="C89:D89"/>
    <mergeCell ref="C90:D90"/>
    <mergeCell ref="C98:D98"/>
    <mergeCell ref="BU69:BU72"/>
    <mergeCell ref="C74:D74"/>
    <mergeCell ref="C101:D101"/>
    <mergeCell ref="C102:E102"/>
    <mergeCell ref="C100:D100"/>
    <mergeCell ref="C92:D92"/>
    <mergeCell ref="C97:D97"/>
    <mergeCell ref="CM74:CO74"/>
    <mergeCell ref="C85:D85"/>
    <mergeCell ref="C71:D71"/>
    <mergeCell ref="C2:N2"/>
    <mergeCell ref="D7:H7"/>
    <mergeCell ref="N7:U7"/>
    <mergeCell ref="D8:H8"/>
    <mergeCell ref="D17:N17"/>
    <mergeCell ref="C58:D58"/>
    <mergeCell ref="C61:D61"/>
    <mergeCell ref="P17:BB17"/>
    <mergeCell ref="P18:BB18"/>
    <mergeCell ref="C3:N3"/>
    <mergeCell ref="C5:N5"/>
    <mergeCell ref="C11:E11"/>
    <mergeCell ref="F11:H11"/>
    <mergeCell ref="F50:BB50"/>
    <mergeCell ref="D34:N34"/>
    <mergeCell ref="D27:N27"/>
    <mergeCell ref="D42:N42"/>
    <mergeCell ref="D23:N23"/>
    <mergeCell ref="P37:BB39"/>
    <mergeCell ref="P30:BB30"/>
    <mergeCell ref="P31:BB31"/>
    <mergeCell ref="P33:BB33"/>
    <mergeCell ref="P32:BB32"/>
    <mergeCell ref="P34:BB34"/>
    <mergeCell ref="D9:H9"/>
    <mergeCell ref="C10:E10"/>
    <mergeCell ref="F10:H10"/>
    <mergeCell ref="C12:E12"/>
    <mergeCell ref="F12:H12"/>
    <mergeCell ref="BS81:BS84"/>
    <mergeCell ref="BT81:BT84"/>
    <mergeCell ref="C65:D65"/>
    <mergeCell ref="BD50:BD53"/>
    <mergeCell ref="BC50:BC53"/>
    <mergeCell ref="D47:E47"/>
    <mergeCell ref="D46:E46"/>
    <mergeCell ref="C63:D63"/>
    <mergeCell ref="C53:D53"/>
    <mergeCell ref="C54:D54"/>
    <mergeCell ref="C66:D66"/>
    <mergeCell ref="C64:D64"/>
    <mergeCell ref="C82:D82"/>
    <mergeCell ref="C83:D83"/>
    <mergeCell ref="C81:D81"/>
    <mergeCell ref="C68:D68"/>
    <mergeCell ref="C67:D67"/>
    <mergeCell ref="C84:D84"/>
    <mergeCell ref="D18:N18"/>
    <mergeCell ref="P25:BB26"/>
    <mergeCell ref="D24:N24"/>
    <mergeCell ref="D25:N25"/>
    <mergeCell ref="D26:N26"/>
    <mergeCell ref="D19:N19"/>
    <mergeCell ref="C103:E103"/>
    <mergeCell ref="C93:D93"/>
    <mergeCell ref="C69:D69"/>
    <mergeCell ref="D33:N33"/>
    <mergeCell ref="C99:D99"/>
    <mergeCell ref="C88:D88"/>
    <mergeCell ref="C91:D91"/>
    <mergeCell ref="C94:D94"/>
    <mergeCell ref="C95:D95"/>
    <mergeCell ref="C87:D87"/>
    <mergeCell ref="D20:N21"/>
    <mergeCell ref="C62:D62"/>
    <mergeCell ref="C59:D59"/>
    <mergeCell ref="C60:D60"/>
    <mergeCell ref="C56:D56"/>
    <mergeCell ref="D22:N22"/>
    <mergeCell ref="P35:BB35"/>
    <mergeCell ref="P36:BB36"/>
    <mergeCell ref="D35:N35"/>
    <mergeCell ref="CM68:CO68"/>
    <mergeCell ref="B16:BB16"/>
    <mergeCell ref="D37:N37"/>
    <mergeCell ref="BU81:BU84"/>
    <mergeCell ref="D29:N29"/>
    <mergeCell ref="D30:N30"/>
    <mergeCell ref="D31:N31"/>
    <mergeCell ref="D32:N32"/>
    <mergeCell ref="CM69:CO69"/>
    <mergeCell ref="CM70:CO70"/>
    <mergeCell ref="C76:D76"/>
    <mergeCell ref="C79:D79"/>
    <mergeCell ref="C80:D80"/>
    <mergeCell ref="C77:D77"/>
    <mergeCell ref="BS69:BS72"/>
    <mergeCell ref="BT69:BT72"/>
    <mergeCell ref="CM71:CO71"/>
    <mergeCell ref="CM72:CO72"/>
    <mergeCell ref="C72:D72"/>
    <mergeCell ref="P19:BB21"/>
    <mergeCell ref="P22:BB24"/>
    <mergeCell ref="P27:BB27"/>
    <mergeCell ref="P28:BB28"/>
    <mergeCell ref="D28:N28"/>
  </mergeCells>
  <phoneticPr fontId="4" type="noConversion"/>
  <conditionalFormatting sqref="BE54:BE100">
    <cfRule type="cellIs" dxfId="172" priority="94" stopIfTrue="1" operator="greaterThanOrEqual">
      <formula>3.95</formula>
    </cfRule>
    <cfRule type="cellIs" dxfId="171" priority="95" stopIfTrue="1" operator="between">
      <formula>2.05</formula>
      <formula>3.94</formula>
    </cfRule>
    <cfRule type="cellIs" dxfId="170" priority="96" stopIfTrue="1" operator="lessThanOrEqual">
      <formula>2</formula>
    </cfRule>
  </conditionalFormatting>
  <conditionalFormatting sqref="H54:H100">
    <cfRule type="cellIs" dxfId="169" priority="108" stopIfTrue="1" operator="equal">
      <formula>$H$51</formula>
    </cfRule>
    <cfRule type="cellIs" dxfId="168" priority="109" stopIfTrue="1" operator="notEqual">
      <formula>$H$51</formula>
    </cfRule>
  </conditionalFormatting>
  <conditionalFormatting sqref="J54:J100">
    <cfRule type="cellIs" dxfId="167" priority="80" stopIfTrue="1" operator="equal">
      <formula>$J$51</formula>
    </cfRule>
    <cfRule type="cellIs" dxfId="166" priority="81" stopIfTrue="1" operator="notEqual">
      <formula>$J$51</formula>
    </cfRule>
  </conditionalFormatting>
  <conditionalFormatting sqref="N54:N100">
    <cfRule type="cellIs" dxfId="165" priority="76" stopIfTrue="1" operator="equal">
      <formula>$N$51</formula>
    </cfRule>
    <cfRule type="cellIs" dxfId="164" priority="77" stopIfTrue="1" operator="notEqual">
      <formula>$N$51</formula>
    </cfRule>
  </conditionalFormatting>
  <conditionalFormatting sqref="L54:L100">
    <cfRule type="cellIs" dxfId="163" priority="60" stopIfTrue="1" operator="equal">
      <formula>$L$51</formula>
    </cfRule>
    <cfRule type="cellIs" dxfId="162" priority="61" stopIfTrue="1" operator="notEqual">
      <formula>$L$51</formula>
    </cfRule>
  </conditionalFormatting>
  <conditionalFormatting sqref="F54:F100">
    <cfRule type="cellIs" dxfId="161" priority="46" stopIfTrue="1" operator="equal">
      <formula>$F$51</formula>
    </cfRule>
    <cfRule type="cellIs" dxfId="160" priority="47" stopIfTrue="1" operator="notEqual">
      <formula>$F$51</formula>
    </cfRule>
  </conditionalFormatting>
  <conditionalFormatting sqref="BB54:BB100">
    <cfRule type="cellIs" dxfId="159" priority="42" stopIfTrue="1" operator="equal">
      <formula>$K$11</formula>
    </cfRule>
    <cfRule type="cellIs" dxfId="158" priority="43" stopIfTrue="1" operator="notEqual">
      <formula>$K$11</formula>
    </cfRule>
  </conditionalFormatting>
  <conditionalFormatting sqref="P54:P100">
    <cfRule type="cellIs" dxfId="157" priority="40" stopIfTrue="1" operator="notEqual">
      <formula>$P$51</formula>
    </cfRule>
    <cfRule type="cellIs" dxfId="156" priority="41" stopIfTrue="1" operator="equal">
      <formula>$P$51</formula>
    </cfRule>
  </conditionalFormatting>
  <conditionalFormatting sqref="R54:R100">
    <cfRule type="cellIs" dxfId="155" priority="38" stopIfTrue="1" operator="notEqual">
      <formula>$R$51</formula>
    </cfRule>
    <cfRule type="cellIs" dxfId="154" priority="39" stopIfTrue="1" operator="equal">
      <formula>$R$51</formula>
    </cfRule>
  </conditionalFormatting>
  <conditionalFormatting sqref="T54:T100">
    <cfRule type="cellIs" dxfId="153" priority="36" stopIfTrue="1" operator="notEqual">
      <formula>$T$51</formula>
    </cfRule>
    <cfRule type="cellIs" dxfId="152" priority="37" stopIfTrue="1" operator="equal">
      <formula>$T$51</formula>
    </cfRule>
  </conditionalFormatting>
  <conditionalFormatting sqref="V54:V100">
    <cfRule type="cellIs" dxfId="151" priority="34" stopIfTrue="1" operator="notEqual">
      <formula>$V$51</formula>
    </cfRule>
    <cfRule type="cellIs" dxfId="150" priority="35" stopIfTrue="1" operator="equal">
      <formula>$V$51</formula>
    </cfRule>
  </conditionalFormatting>
  <conditionalFormatting sqref="X54:X100">
    <cfRule type="cellIs" dxfId="149" priority="32" stopIfTrue="1" operator="notEqual">
      <formula>$X$51</formula>
    </cfRule>
    <cfRule type="cellIs" dxfId="148" priority="33" stopIfTrue="1" operator="equal">
      <formula>$X$51</formula>
    </cfRule>
  </conditionalFormatting>
  <conditionalFormatting sqref="AN54:AN100">
    <cfRule type="cellIs" dxfId="147" priority="30" stopIfTrue="1" operator="notEqual">
      <formula>$AN$51</formula>
    </cfRule>
    <cfRule type="cellIs" dxfId="146" priority="31" stopIfTrue="1" operator="equal">
      <formula>$AN$51</formula>
    </cfRule>
  </conditionalFormatting>
  <conditionalFormatting sqref="AP54:AP100">
    <cfRule type="cellIs" dxfId="145" priority="28" stopIfTrue="1" operator="notEqual">
      <formula>$AP$51</formula>
    </cfRule>
    <cfRule type="cellIs" dxfId="144" priority="29" stopIfTrue="1" operator="equal">
      <formula>$AP$51</formula>
    </cfRule>
  </conditionalFormatting>
  <conditionalFormatting sqref="AR54:AR100">
    <cfRule type="cellIs" dxfId="143" priority="26" stopIfTrue="1" operator="notEqual">
      <formula>$AR$51</formula>
    </cfRule>
    <cfRule type="cellIs" dxfId="142" priority="27" stopIfTrue="1" operator="equal">
      <formula>$AR$51</formula>
    </cfRule>
  </conditionalFormatting>
  <conditionalFormatting sqref="AT54:AT100">
    <cfRule type="cellIs" dxfId="141" priority="24" stopIfTrue="1" operator="notEqual">
      <formula>$AT$51</formula>
    </cfRule>
    <cfRule type="cellIs" dxfId="140" priority="25" stopIfTrue="1" operator="equal">
      <formula>$AT$51</formula>
    </cfRule>
  </conditionalFormatting>
  <conditionalFormatting sqref="AV54:AV100">
    <cfRule type="cellIs" dxfId="139" priority="22" stopIfTrue="1" operator="notEqual">
      <formula>$AV$51</formula>
    </cfRule>
    <cfRule type="cellIs" dxfId="138" priority="23" stopIfTrue="1" operator="equal">
      <formula>$AV$51</formula>
    </cfRule>
  </conditionalFormatting>
  <conditionalFormatting sqref="AX54:AX100">
    <cfRule type="cellIs" dxfId="137" priority="20" stopIfTrue="1" operator="notEqual">
      <formula>$AX$51</formula>
    </cfRule>
    <cfRule type="cellIs" dxfId="136" priority="21" stopIfTrue="1" operator="equal">
      <formula>$AX$51</formula>
    </cfRule>
  </conditionalFormatting>
  <conditionalFormatting sqref="AZ54:AZ100">
    <cfRule type="cellIs" dxfId="135" priority="18" stopIfTrue="1" operator="notEqual">
      <formula>$AZ$51</formula>
    </cfRule>
    <cfRule type="cellIs" dxfId="134" priority="19" stopIfTrue="1" operator="equal">
      <formula>$AZ$51</formula>
    </cfRule>
  </conditionalFormatting>
  <conditionalFormatting sqref="Z54:Z100">
    <cfRule type="cellIs" dxfId="133" priority="16" stopIfTrue="1" operator="notEqual">
      <formula>$Z$51</formula>
    </cfRule>
    <cfRule type="cellIs" dxfId="132" priority="17" stopIfTrue="1" operator="equal">
      <formula>$Z$51</formula>
    </cfRule>
  </conditionalFormatting>
  <conditionalFormatting sqref="AB54:AB100">
    <cfRule type="cellIs" dxfId="131" priority="14" stopIfTrue="1" operator="notEqual">
      <formula>$AB$51</formula>
    </cfRule>
    <cfRule type="cellIs" dxfId="130" priority="15" stopIfTrue="1" operator="equal">
      <formula>$AB$51</formula>
    </cfRule>
  </conditionalFormatting>
  <conditionalFormatting sqref="AD54:AD100">
    <cfRule type="cellIs" dxfId="129" priority="12" stopIfTrue="1" operator="notEqual">
      <formula>$AD$51</formula>
    </cfRule>
    <cfRule type="cellIs" dxfId="128" priority="13" stopIfTrue="1" operator="equal">
      <formula>$AD$51</formula>
    </cfRule>
  </conditionalFormatting>
  <conditionalFormatting sqref="AF54:AF100">
    <cfRule type="cellIs" dxfId="127" priority="10" stopIfTrue="1" operator="notEqual">
      <formula>$AF$51</formula>
    </cfRule>
    <cfRule type="cellIs" dxfId="126" priority="11" stopIfTrue="1" operator="equal">
      <formula>$AF$51</formula>
    </cfRule>
  </conditionalFormatting>
  <conditionalFormatting sqref="AH54:AH100">
    <cfRule type="cellIs" dxfId="125" priority="8" stopIfTrue="1" operator="notEqual">
      <formula>$AH$51</formula>
    </cfRule>
    <cfRule type="cellIs" dxfId="124" priority="9" stopIfTrue="1" operator="equal">
      <formula>$AH$51</formula>
    </cfRule>
  </conditionalFormatting>
  <conditionalFormatting sqref="AJ54:AJ100">
    <cfRule type="cellIs" dxfId="123" priority="6" stopIfTrue="1" operator="notEqual">
      <formula>$AJ$51</formula>
    </cfRule>
    <cfRule type="cellIs" dxfId="122" priority="7" stopIfTrue="1" operator="equal">
      <formula>$AJ$51</formula>
    </cfRule>
  </conditionalFormatting>
  <conditionalFormatting sqref="AL54:AL100">
    <cfRule type="cellIs" dxfId="121" priority="4" stopIfTrue="1" operator="notEqual">
      <formula>$AL$51</formula>
    </cfRule>
    <cfRule type="cellIs" dxfId="120" priority="5" stopIfTrue="1" operator="equal">
      <formula>$AL$51</formula>
    </cfRule>
  </conditionalFormatting>
  <conditionalFormatting sqref="BE103">
    <cfRule type="cellIs" dxfId="119" priority="1" stopIfTrue="1" operator="greaterThanOrEqual">
      <formula>3.95</formula>
    </cfRule>
    <cfRule type="cellIs" dxfId="118" priority="2" stopIfTrue="1" operator="between">
      <formula>2.05</formula>
      <formula>3.94</formula>
    </cfRule>
    <cfRule type="cellIs" dxfId="117" priority="3" stopIfTrue="1" operator="lessThanOrEqual">
      <formula>2</formula>
    </cfRule>
  </conditionalFormatting>
  <dataValidations count="5">
    <dataValidation type="decimal" allowBlank="1" showInputMessage="1" showErrorMessage="1" errorTitle="ERROR" error="Sólo se admiten valores decimales entre 0 y 3. Ingresar valores con coma decimal y no con punto, por ejemplo: 2,5 y no 2.5" sqref="K54:K100">
      <formula1>0</formula1>
      <formula2>3</formula2>
    </dataValidation>
    <dataValidation type="list" allowBlank="1" showInputMessage="1" showErrorMessage="1" errorTitle="Error" error="DIGITAR &quot;p o P&quot; SI ALUMNO SE ENCUENTRA PRESENTE O BIEN &quot;a o A&quot;  SI ESTÁ AUSENTE." sqref="E54:E100">
      <formula1>$BZ$14:$BZ$15</formula1>
    </dataValidation>
    <dataValidation type="list" allowBlank="1" showInputMessage="1" showErrorMessage="1" errorTitle="ERROR" error="SOLO SE ADMITEN LAS ALTERNATIVAS: A, B, C y D." sqref="F54:F100 J54:J100 L54:L100 N54:N100 P54:P100 R54:R100 AZ54:AZ100 AP54:AP100 AR54:AR100 AT54:AT100 AV54:AV100 AX54:AX100 T54:T100 V54:V100 X54:X100 AN54:AN100 H54:H100">
      <formula1>$J$8:$J$11</formula1>
    </dataValidation>
    <dataValidation type="list" allowBlank="1" showInputMessage="1" showErrorMessage="1" errorTitle="ERROR" error="SOLO SE ADMITEN LAS RESPUESTAS NUMÉRICAS: 0, 1, 2 y 3." sqref="BB54:BB100">
      <formula1>$K$8:$K$11</formula1>
    </dataValidation>
    <dataValidation type="list" allowBlank="1" showInputMessage="1" showErrorMessage="1" errorTitle="ERROR" error="SOLO SE ADMITEN LAS RESPUESTAS: A, B, C y D." sqref="AB54:AB100 AD54:AD100 AF54:AF100 AH54:AH100 AJ54:AJ100 AL54:AL100 Z54:Z100">
      <formula1>$J$8:$J$11</formula1>
    </dataValidation>
  </dataValidations>
  <pageMargins left="0.14000000000000001" right="0.27" top="0.19" bottom="0.2" header="0.16" footer="0.28999999999999998"/>
  <pageSetup paperSize="258" scale="58" orientation="landscape" horizontalDpi="300" verticalDpi="300" r:id="rId1"/>
  <headerFooter alignWithMargins="0"/>
  <rowBreaks count="1" manualBreakCount="1">
    <brk id="47" max="16383" man="1"/>
  </rowBreaks>
  <colBreaks count="2" manualBreakCount="2">
    <brk id="60" max="1048575" man="1"/>
    <brk id="7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O113"/>
  <sheetViews>
    <sheetView showGridLines="0" topLeftCell="A12" zoomScale="82" zoomScaleNormal="82" zoomScaleSheetLayoutView="78" workbookViewId="0">
      <selection activeCell="BB81" sqref="BB81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" customWidth="1"/>
    <col min="41" max="41" width="5.28515625" hidden="1" customWidth="1"/>
    <col min="42" max="42" width="5" customWidth="1"/>
    <col min="43" max="43" width="5.28515625" hidden="1" customWidth="1"/>
    <col min="44" max="44" width="5" customWidth="1"/>
    <col min="45" max="45" width="5.28515625" hidden="1" customWidth="1"/>
    <col min="46" max="46" width="5" customWidth="1"/>
    <col min="47" max="47" width="5.28515625" hidden="1" customWidth="1"/>
    <col min="48" max="48" width="5" customWidth="1"/>
    <col min="49" max="49" width="5.28515625" hidden="1" customWidth="1"/>
    <col min="50" max="50" width="5" customWidth="1"/>
    <col min="51" max="51" width="5.28515625" hidden="1" customWidth="1"/>
    <col min="52" max="52" width="5" customWidth="1"/>
    <col min="53" max="53" width="5.28515625" hidden="1" customWidth="1"/>
    <col min="54" max="54" width="5" customWidth="1"/>
    <col min="55" max="55" width="9.42578125" customWidth="1"/>
    <col min="56" max="56" width="8" customWidth="1"/>
    <col min="57" max="57" width="10.85546875" customWidth="1"/>
    <col min="58" max="59" width="12" customWidth="1"/>
    <col min="60" max="60" width="14.28515625" customWidth="1"/>
    <col min="61" max="61" width="25.42578125" style="49" customWidth="1"/>
    <col min="62" max="69" width="8.140625" style="49" customWidth="1"/>
    <col min="70" max="70" width="8.28515625" style="49" customWidth="1"/>
    <col min="71" max="71" width="11.7109375" style="49" bestFit="1" customWidth="1"/>
    <col min="72" max="73" width="12.42578125" style="49" bestFit="1" customWidth="1"/>
    <col min="74" max="74" width="0.5703125" style="49" customWidth="1"/>
    <col min="75" max="77" width="17.42578125" customWidth="1"/>
    <col min="78" max="78" width="13.42578125" customWidth="1"/>
    <col min="79" max="79" width="5.5703125" customWidth="1"/>
    <col min="86" max="86" width="5.42578125" customWidth="1"/>
    <col min="87" max="89" width="6.140625" customWidth="1"/>
  </cols>
  <sheetData>
    <row r="2" spans="1:78" ht="12.75" customHeight="1" x14ac:dyDescent="0.2">
      <c r="C2" s="369" t="s">
        <v>19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19"/>
      <c r="P2" s="19"/>
      <c r="Q2" s="19"/>
      <c r="R2" s="19"/>
      <c r="S2" s="19"/>
      <c r="T2" s="19"/>
    </row>
    <row r="3" spans="1:78" ht="12.75" customHeight="1" x14ac:dyDescent="0.2">
      <c r="C3" s="380" t="s">
        <v>20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20"/>
      <c r="P3" s="20"/>
      <c r="Q3" s="20"/>
      <c r="R3" s="20"/>
      <c r="S3" s="20"/>
      <c r="T3" s="20"/>
    </row>
    <row r="4" spans="1:78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78" ht="12.75" customHeight="1" x14ac:dyDescent="0.2">
      <c r="C5" s="382" t="s">
        <v>77</v>
      </c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1"/>
      <c r="P5" s="1"/>
      <c r="Q5" s="1"/>
      <c r="R5" s="1"/>
      <c r="S5" s="1"/>
      <c r="T5" s="1"/>
    </row>
    <row r="6" spans="1:78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78" ht="12.75" customHeight="1" x14ac:dyDescent="0.2">
      <c r="B7" s="3"/>
      <c r="C7" s="4" t="s">
        <v>15</v>
      </c>
      <c r="D7" s="370" t="s">
        <v>117</v>
      </c>
      <c r="E7" s="370"/>
      <c r="F7" s="370"/>
      <c r="G7" s="370"/>
      <c r="H7" s="370"/>
      <c r="I7" s="28"/>
      <c r="J7" s="60"/>
      <c r="K7" s="3"/>
      <c r="L7" s="6" t="s">
        <v>18</v>
      </c>
      <c r="M7" s="6"/>
      <c r="N7" s="371" t="s">
        <v>113</v>
      </c>
      <c r="O7" s="371"/>
      <c r="P7" s="371"/>
      <c r="Q7" s="371"/>
      <c r="R7" s="371"/>
      <c r="S7" s="371"/>
      <c r="T7" s="371"/>
      <c r="U7" s="371"/>
      <c r="V7" s="149"/>
      <c r="W7" s="13"/>
      <c r="X7" s="13"/>
    </row>
    <row r="8" spans="1:78" ht="12.75" customHeight="1" x14ac:dyDescent="0.2">
      <c r="B8" s="3"/>
      <c r="C8" s="4" t="s">
        <v>1</v>
      </c>
      <c r="D8" s="372" t="s">
        <v>78</v>
      </c>
      <c r="E8" s="372"/>
      <c r="F8" s="372"/>
      <c r="G8" s="372"/>
      <c r="H8" s="372"/>
      <c r="I8" s="39"/>
      <c r="J8" s="125" t="s">
        <v>0</v>
      </c>
      <c r="K8" s="125">
        <v>0</v>
      </c>
      <c r="L8" s="30"/>
      <c r="M8" s="30"/>
      <c r="N8" s="30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</row>
    <row r="9" spans="1:78" ht="12.75" customHeight="1" x14ac:dyDescent="0.2">
      <c r="B9" s="3"/>
      <c r="C9" s="4" t="s">
        <v>5</v>
      </c>
      <c r="D9" s="351" t="s">
        <v>115</v>
      </c>
      <c r="E9" s="352"/>
      <c r="F9" s="352"/>
      <c r="G9" s="352"/>
      <c r="H9" s="353"/>
      <c r="I9" s="40"/>
      <c r="J9" s="125" t="s">
        <v>24</v>
      </c>
      <c r="K9" s="125">
        <v>1</v>
      </c>
      <c r="L9" s="34"/>
      <c r="M9" s="34"/>
      <c r="N9" s="34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</row>
    <row r="10" spans="1:78" ht="12.75" customHeight="1" x14ac:dyDescent="0.2">
      <c r="B10" s="3"/>
      <c r="C10" s="354" t="s">
        <v>10</v>
      </c>
      <c r="D10" s="355"/>
      <c r="E10" s="356"/>
      <c r="F10" s="357">
        <v>30</v>
      </c>
      <c r="G10" s="358"/>
      <c r="H10" s="359"/>
      <c r="I10" s="41"/>
      <c r="J10" s="125" t="s">
        <v>25</v>
      </c>
      <c r="K10" s="125">
        <v>2</v>
      </c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78" ht="12.75" customHeight="1" x14ac:dyDescent="0.2">
      <c r="B11" s="3"/>
      <c r="C11" s="354" t="s">
        <v>8</v>
      </c>
      <c r="D11" s="355"/>
      <c r="E11" s="356"/>
      <c r="F11" s="360">
        <f>COUNTIF(E54:E100,"=P")</f>
        <v>27</v>
      </c>
      <c r="G11" s="361"/>
      <c r="H11" s="362"/>
      <c r="I11" s="42"/>
      <c r="J11" s="125" t="s">
        <v>26</v>
      </c>
      <c r="K11" s="125">
        <v>3</v>
      </c>
      <c r="L11" s="34"/>
      <c r="M11" s="34"/>
      <c r="N11" s="34"/>
      <c r="O11" s="34"/>
      <c r="P11" s="146"/>
      <c r="Q11" s="146"/>
      <c r="R11" s="146"/>
      <c r="S11" s="14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</row>
    <row r="12" spans="1:78" ht="12.75" customHeight="1" x14ac:dyDescent="0.2">
      <c r="B12" s="3"/>
      <c r="C12" s="354" t="s">
        <v>13</v>
      </c>
      <c r="D12" s="355"/>
      <c r="E12" s="356"/>
      <c r="F12" s="360">
        <f>COUNTIF(E54:E100,"=A")</f>
        <v>3</v>
      </c>
      <c r="G12" s="361"/>
      <c r="H12" s="362"/>
      <c r="I12" s="42"/>
      <c r="J12" s="46"/>
      <c r="K12" s="29"/>
      <c r="L12" s="34"/>
      <c r="M12" s="61"/>
      <c r="N12" s="61"/>
      <c r="O12" s="6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147"/>
      <c r="BD12" s="147"/>
      <c r="BE12" s="147"/>
      <c r="BF12" s="147"/>
      <c r="BG12" s="147"/>
      <c r="BH12" s="147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</row>
    <row r="13" spans="1:78" ht="12.75" customHeight="1" x14ac:dyDescent="0.2">
      <c r="C13" s="8"/>
      <c r="D13" s="8"/>
      <c r="E13" s="16"/>
      <c r="F13" s="8"/>
      <c r="G13" s="24"/>
      <c r="H13" s="8"/>
      <c r="I13" s="13"/>
      <c r="L13" s="34"/>
      <c r="M13" s="36"/>
      <c r="N13" s="36"/>
      <c r="O13" s="36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147"/>
      <c r="BD13" s="147"/>
      <c r="BE13" s="147"/>
      <c r="BF13" s="147"/>
      <c r="BG13" s="147"/>
      <c r="BH13" s="147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Z13" s="21"/>
    </row>
    <row r="14" spans="1:78" ht="12.75" customHeight="1" x14ac:dyDescent="0.2">
      <c r="M14" s="36"/>
      <c r="N14" s="36"/>
      <c r="O14" s="36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53"/>
      <c r="BD14" s="53"/>
      <c r="BE14" s="53"/>
      <c r="BF14" s="53"/>
      <c r="BG14" s="53"/>
      <c r="BH14" s="53"/>
      <c r="BZ14" s="43" t="s">
        <v>0</v>
      </c>
    </row>
    <row r="15" spans="1:78" ht="12.75" customHeight="1" thickBot="1" x14ac:dyDescent="0.25">
      <c r="B15" s="13"/>
      <c r="C15" s="13"/>
      <c r="D15" s="13" t="s">
        <v>39</v>
      </c>
      <c r="BC15" s="38"/>
      <c r="BZ15" s="43" t="s">
        <v>4</v>
      </c>
    </row>
    <row r="16" spans="1:78" ht="12.75" customHeight="1" thickBot="1" x14ac:dyDescent="0.25">
      <c r="A16" s="13"/>
      <c r="B16" s="296" t="s">
        <v>48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8"/>
      <c r="BC16" s="38"/>
      <c r="BZ16" s="33"/>
    </row>
    <row r="17" spans="1:73" ht="12.75" customHeight="1" x14ac:dyDescent="0.2">
      <c r="A17" s="13"/>
      <c r="B17" s="114" t="s">
        <v>2</v>
      </c>
      <c r="C17" s="116" t="s">
        <v>27</v>
      </c>
      <c r="D17" s="373" t="s">
        <v>12</v>
      </c>
      <c r="E17" s="374"/>
      <c r="F17" s="374"/>
      <c r="G17" s="374"/>
      <c r="H17" s="374"/>
      <c r="I17" s="374"/>
      <c r="J17" s="374"/>
      <c r="K17" s="374"/>
      <c r="L17" s="374"/>
      <c r="M17" s="374"/>
      <c r="N17" s="375"/>
      <c r="O17" s="150"/>
      <c r="P17" s="376" t="s">
        <v>40</v>
      </c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120"/>
      <c r="BD17" s="57"/>
      <c r="BR17" s="51"/>
      <c r="BS17" s="51"/>
      <c r="BT17" s="51"/>
      <c r="BU17" s="51"/>
    </row>
    <row r="18" spans="1:73" ht="14.25" customHeight="1" x14ac:dyDescent="0.2">
      <c r="A18" s="13"/>
      <c r="B18" s="115">
        <v>1</v>
      </c>
      <c r="C18" s="117">
        <v>1</v>
      </c>
      <c r="D18" s="303" t="s">
        <v>50</v>
      </c>
      <c r="E18" s="304"/>
      <c r="F18" s="304"/>
      <c r="G18" s="304"/>
      <c r="H18" s="304"/>
      <c r="I18" s="304"/>
      <c r="J18" s="304"/>
      <c r="K18" s="304"/>
      <c r="L18" s="304"/>
      <c r="M18" s="304"/>
      <c r="N18" s="305"/>
      <c r="O18" s="145"/>
      <c r="P18" s="378" t="s">
        <v>46</v>
      </c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121"/>
      <c r="BD18" s="56"/>
      <c r="BR18" s="51"/>
      <c r="BS18" s="51"/>
      <c r="BT18" s="51"/>
      <c r="BU18" s="51"/>
    </row>
    <row r="19" spans="1:73" ht="14.25" customHeight="1" x14ac:dyDescent="0.2">
      <c r="A19" s="13"/>
      <c r="B19" s="115">
        <f>B18+1</f>
        <v>2</v>
      </c>
      <c r="C19" s="117">
        <v>1</v>
      </c>
      <c r="D19" s="333" t="s">
        <v>52</v>
      </c>
      <c r="E19" s="334"/>
      <c r="F19" s="334"/>
      <c r="G19" s="334"/>
      <c r="H19" s="334"/>
      <c r="I19" s="334"/>
      <c r="J19" s="334"/>
      <c r="K19" s="334"/>
      <c r="L19" s="334"/>
      <c r="M19" s="334"/>
      <c r="N19" s="335"/>
      <c r="O19" s="145"/>
      <c r="P19" s="314" t="s">
        <v>76</v>
      </c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120"/>
      <c r="BD19" s="57"/>
      <c r="BR19" s="51"/>
      <c r="BS19" s="51"/>
      <c r="BT19" s="51"/>
      <c r="BU19" s="51"/>
    </row>
    <row r="20" spans="1:73" ht="14.25" customHeight="1" x14ac:dyDescent="0.2">
      <c r="A20" s="13"/>
      <c r="B20" s="115">
        <f t="shared" ref="B20:B42" si="0">B19+1</f>
        <v>3</v>
      </c>
      <c r="C20" s="117">
        <v>1</v>
      </c>
      <c r="D20" s="340" t="s">
        <v>53</v>
      </c>
      <c r="E20" s="341"/>
      <c r="F20" s="341"/>
      <c r="G20" s="341"/>
      <c r="H20" s="341"/>
      <c r="I20" s="341"/>
      <c r="J20" s="341"/>
      <c r="K20" s="341"/>
      <c r="L20" s="341"/>
      <c r="M20" s="341"/>
      <c r="N20" s="342"/>
      <c r="O20" s="145"/>
      <c r="P20" s="316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122"/>
      <c r="BD20" s="58"/>
      <c r="BR20" s="51"/>
      <c r="BS20" s="51"/>
      <c r="BT20" s="51"/>
      <c r="BU20" s="51"/>
    </row>
    <row r="21" spans="1:73" ht="14.25" customHeight="1" x14ac:dyDescent="0.2">
      <c r="A21" s="13"/>
      <c r="B21" s="115">
        <f t="shared" si="0"/>
        <v>4</v>
      </c>
      <c r="C21" s="117">
        <v>1</v>
      </c>
      <c r="D21" s="343"/>
      <c r="E21" s="344"/>
      <c r="F21" s="344"/>
      <c r="G21" s="344"/>
      <c r="H21" s="344"/>
      <c r="I21" s="344"/>
      <c r="J21" s="344"/>
      <c r="K21" s="344"/>
      <c r="L21" s="344"/>
      <c r="M21" s="344"/>
      <c r="N21" s="345"/>
      <c r="O21" s="145"/>
      <c r="P21" s="318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123"/>
      <c r="BD21" s="59"/>
      <c r="BR21" s="51"/>
      <c r="BS21" s="51"/>
      <c r="BT21" s="51"/>
      <c r="BU21" s="51"/>
    </row>
    <row r="22" spans="1:73" ht="14.25" customHeight="1" x14ac:dyDescent="0.2">
      <c r="A22" s="13"/>
      <c r="B22" s="115">
        <f t="shared" si="0"/>
        <v>5</v>
      </c>
      <c r="C22" s="117">
        <v>1</v>
      </c>
      <c r="D22" s="346" t="s">
        <v>54</v>
      </c>
      <c r="E22" s="347"/>
      <c r="F22" s="347"/>
      <c r="G22" s="347"/>
      <c r="H22" s="347"/>
      <c r="I22" s="347"/>
      <c r="J22" s="347"/>
      <c r="K22" s="347"/>
      <c r="L22" s="347"/>
      <c r="M22" s="347"/>
      <c r="N22" s="348"/>
      <c r="O22" s="145"/>
      <c r="P22" s="320" t="s">
        <v>75</v>
      </c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120"/>
      <c r="BD22" s="57"/>
      <c r="BR22" s="51"/>
      <c r="BS22" s="51"/>
      <c r="BT22" s="51"/>
      <c r="BU22" s="51"/>
    </row>
    <row r="23" spans="1:73" ht="27.75" customHeight="1" x14ac:dyDescent="0.2">
      <c r="A23" s="13"/>
      <c r="B23" s="115">
        <f t="shared" si="0"/>
        <v>6</v>
      </c>
      <c r="C23" s="117">
        <v>1</v>
      </c>
      <c r="D23" s="385" t="s">
        <v>55</v>
      </c>
      <c r="E23" s="386"/>
      <c r="F23" s="386"/>
      <c r="G23" s="386"/>
      <c r="H23" s="386"/>
      <c r="I23" s="386"/>
      <c r="J23" s="386"/>
      <c r="K23" s="386"/>
      <c r="L23" s="386"/>
      <c r="M23" s="386"/>
      <c r="N23" s="387"/>
      <c r="O23" s="145"/>
      <c r="P23" s="322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122"/>
      <c r="BD23" s="58"/>
      <c r="BR23" s="51"/>
      <c r="BS23" s="51"/>
      <c r="BT23" s="51"/>
      <c r="BU23" s="51"/>
    </row>
    <row r="24" spans="1:73" ht="26.25" customHeight="1" x14ac:dyDescent="0.2">
      <c r="A24" s="13"/>
      <c r="B24" s="115">
        <f t="shared" si="0"/>
        <v>7</v>
      </c>
      <c r="C24" s="117">
        <v>1</v>
      </c>
      <c r="D24" s="299" t="s">
        <v>56</v>
      </c>
      <c r="E24" s="300"/>
      <c r="F24" s="300"/>
      <c r="G24" s="300"/>
      <c r="H24" s="300"/>
      <c r="I24" s="300"/>
      <c r="J24" s="300"/>
      <c r="K24" s="300"/>
      <c r="L24" s="300"/>
      <c r="M24" s="300"/>
      <c r="N24" s="301"/>
      <c r="O24" s="145"/>
      <c r="P24" s="324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122"/>
      <c r="BD24" s="58"/>
      <c r="BR24" s="51"/>
      <c r="BS24" s="51"/>
      <c r="BT24" s="51"/>
      <c r="BU24" s="51"/>
    </row>
    <row r="25" spans="1:73" ht="14.25" customHeight="1" x14ac:dyDescent="0.2">
      <c r="A25" s="13"/>
      <c r="B25" s="115">
        <f t="shared" si="0"/>
        <v>8</v>
      </c>
      <c r="C25" s="117">
        <v>1</v>
      </c>
      <c r="D25" s="299" t="s">
        <v>57</v>
      </c>
      <c r="E25" s="300"/>
      <c r="F25" s="300"/>
      <c r="G25" s="300"/>
      <c r="H25" s="300"/>
      <c r="I25" s="300"/>
      <c r="J25" s="300"/>
      <c r="K25" s="300"/>
      <c r="L25" s="300"/>
      <c r="M25" s="300"/>
      <c r="N25" s="301"/>
      <c r="O25" s="145"/>
      <c r="P25" s="314" t="s">
        <v>76</v>
      </c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122"/>
      <c r="BD25" s="58"/>
      <c r="BR25" s="51"/>
      <c r="BS25" s="51"/>
      <c r="BT25" s="51"/>
      <c r="BU25" s="51"/>
    </row>
    <row r="26" spans="1:73" ht="14.25" customHeight="1" x14ac:dyDescent="0.2">
      <c r="A26" s="13"/>
      <c r="B26" s="115">
        <f t="shared" si="0"/>
        <v>9</v>
      </c>
      <c r="C26" s="117">
        <v>1</v>
      </c>
      <c r="D26" s="299" t="s">
        <v>58</v>
      </c>
      <c r="E26" s="300"/>
      <c r="F26" s="300"/>
      <c r="G26" s="300"/>
      <c r="H26" s="300"/>
      <c r="I26" s="300"/>
      <c r="J26" s="300"/>
      <c r="K26" s="300"/>
      <c r="L26" s="300"/>
      <c r="M26" s="300"/>
      <c r="N26" s="301"/>
      <c r="O26" s="145"/>
      <c r="P26" s="318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122"/>
      <c r="BD26" s="58"/>
      <c r="BR26" s="51"/>
      <c r="BS26" s="51"/>
      <c r="BT26" s="51"/>
      <c r="BU26" s="51"/>
    </row>
    <row r="27" spans="1:73" ht="27.75" customHeight="1" x14ac:dyDescent="0.2">
      <c r="A27" s="13"/>
      <c r="B27" s="115">
        <f t="shared" si="0"/>
        <v>10</v>
      </c>
      <c r="C27" s="117">
        <v>1</v>
      </c>
      <c r="D27" s="385" t="s">
        <v>59</v>
      </c>
      <c r="E27" s="386"/>
      <c r="F27" s="386"/>
      <c r="G27" s="386"/>
      <c r="H27" s="386"/>
      <c r="I27" s="386"/>
      <c r="J27" s="386"/>
      <c r="K27" s="386"/>
      <c r="L27" s="386"/>
      <c r="M27" s="386"/>
      <c r="N27" s="387"/>
      <c r="O27" s="145"/>
      <c r="P27" s="326" t="s">
        <v>75</v>
      </c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122"/>
      <c r="BD27" s="58"/>
      <c r="BR27" s="51"/>
      <c r="BS27" s="51"/>
      <c r="BT27" s="51"/>
      <c r="BU27" s="51"/>
    </row>
    <row r="28" spans="1:73" ht="14.25" customHeight="1" x14ac:dyDescent="0.2">
      <c r="A28" s="13"/>
      <c r="B28" s="115">
        <f t="shared" si="0"/>
        <v>11</v>
      </c>
      <c r="C28" s="117">
        <v>1</v>
      </c>
      <c r="D28" s="330" t="s">
        <v>60</v>
      </c>
      <c r="E28" s="331"/>
      <c r="F28" s="331"/>
      <c r="G28" s="331"/>
      <c r="H28" s="331"/>
      <c r="I28" s="331"/>
      <c r="J28" s="331"/>
      <c r="K28" s="331"/>
      <c r="L28" s="331"/>
      <c r="M28" s="331"/>
      <c r="N28" s="332"/>
      <c r="O28" s="145"/>
      <c r="P28" s="328" t="s">
        <v>76</v>
      </c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122"/>
      <c r="BD28" s="58"/>
      <c r="BR28" s="51"/>
      <c r="BS28" s="51"/>
      <c r="BT28" s="51"/>
      <c r="BU28" s="51"/>
    </row>
    <row r="29" spans="1:73" ht="14.25" customHeight="1" x14ac:dyDescent="0.2">
      <c r="A29" s="13"/>
      <c r="B29" s="115">
        <f t="shared" si="0"/>
        <v>12</v>
      </c>
      <c r="C29" s="117">
        <v>1</v>
      </c>
      <c r="D29" s="303" t="s">
        <v>51</v>
      </c>
      <c r="E29" s="304"/>
      <c r="F29" s="304"/>
      <c r="G29" s="304"/>
      <c r="H29" s="304"/>
      <c r="I29" s="304"/>
      <c r="J29" s="304"/>
      <c r="K29" s="304"/>
      <c r="L29" s="304"/>
      <c r="M29" s="304"/>
      <c r="N29" s="305"/>
      <c r="O29" s="145"/>
      <c r="P29" s="396" t="s">
        <v>46</v>
      </c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122"/>
      <c r="BD29" s="58"/>
      <c r="BR29" s="51"/>
      <c r="BS29" s="51"/>
      <c r="BT29" s="51"/>
      <c r="BU29" s="51"/>
    </row>
    <row r="30" spans="1:73" ht="14.25" customHeight="1" x14ac:dyDescent="0.2">
      <c r="A30" s="13"/>
      <c r="B30" s="115">
        <f t="shared" si="0"/>
        <v>13</v>
      </c>
      <c r="C30" s="117">
        <v>1</v>
      </c>
      <c r="D30" s="306" t="s">
        <v>61</v>
      </c>
      <c r="E30" s="307"/>
      <c r="F30" s="307"/>
      <c r="G30" s="307"/>
      <c r="H30" s="307"/>
      <c r="I30" s="307"/>
      <c r="J30" s="307"/>
      <c r="K30" s="307"/>
      <c r="L30" s="307"/>
      <c r="M30" s="307"/>
      <c r="N30" s="308"/>
      <c r="O30" s="145"/>
      <c r="P30" s="394" t="s">
        <v>75</v>
      </c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122"/>
      <c r="BD30" s="58"/>
      <c r="BR30" s="51"/>
      <c r="BS30" s="51"/>
      <c r="BT30" s="51"/>
      <c r="BU30" s="51"/>
    </row>
    <row r="31" spans="1:73" ht="14.25" customHeight="1" x14ac:dyDescent="0.2">
      <c r="A31" s="13"/>
      <c r="B31" s="115">
        <f t="shared" si="0"/>
        <v>14</v>
      </c>
      <c r="C31" s="117">
        <v>1</v>
      </c>
      <c r="D31" s="299" t="s">
        <v>62</v>
      </c>
      <c r="E31" s="300"/>
      <c r="F31" s="300"/>
      <c r="G31" s="300"/>
      <c r="H31" s="300"/>
      <c r="I31" s="300"/>
      <c r="J31" s="300"/>
      <c r="K31" s="300"/>
      <c r="L31" s="300"/>
      <c r="M31" s="300"/>
      <c r="N31" s="301"/>
      <c r="O31" s="145"/>
      <c r="P31" s="328" t="s">
        <v>76</v>
      </c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122"/>
      <c r="BD31" s="58"/>
      <c r="BR31" s="51"/>
      <c r="BS31" s="51"/>
      <c r="BT31" s="51"/>
      <c r="BU31" s="51"/>
    </row>
    <row r="32" spans="1:73" ht="14.25" customHeight="1" x14ac:dyDescent="0.2">
      <c r="A32" s="13"/>
      <c r="B32" s="115">
        <f t="shared" si="0"/>
        <v>15</v>
      </c>
      <c r="C32" s="117">
        <v>1</v>
      </c>
      <c r="D32" s="299" t="s">
        <v>63</v>
      </c>
      <c r="E32" s="300"/>
      <c r="F32" s="300"/>
      <c r="G32" s="300"/>
      <c r="H32" s="300"/>
      <c r="I32" s="300"/>
      <c r="J32" s="300"/>
      <c r="K32" s="300"/>
      <c r="L32" s="300"/>
      <c r="M32" s="300"/>
      <c r="N32" s="301"/>
      <c r="O32" s="145"/>
      <c r="P32" s="396" t="s">
        <v>46</v>
      </c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122"/>
      <c r="BD32" s="58"/>
      <c r="BR32" s="51"/>
      <c r="BS32" s="51"/>
      <c r="BT32" s="51"/>
      <c r="BU32" s="51"/>
    </row>
    <row r="33" spans="1:78" ht="14.25" customHeight="1" x14ac:dyDescent="0.2">
      <c r="A33" s="13"/>
      <c r="B33" s="115">
        <f t="shared" si="0"/>
        <v>16</v>
      </c>
      <c r="C33" s="117">
        <v>1</v>
      </c>
      <c r="D33" s="337" t="s">
        <v>53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9"/>
      <c r="O33" s="145"/>
      <c r="P33" s="328" t="s">
        <v>76</v>
      </c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122"/>
      <c r="BD33" s="58"/>
      <c r="BR33" s="51"/>
      <c r="BS33" s="51"/>
      <c r="BT33" s="51"/>
      <c r="BU33" s="51"/>
    </row>
    <row r="34" spans="1:78" ht="14.25" customHeight="1" x14ac:dyDescent="0.2">
      <c r="A34" s="13"/>
      <c r="B34" s="115">
        <f t="shared" si="0"/>
        <v>17</v>
      </c>
      <c r="C34" s="117">
        <v>1</v>
      </c>
      <c r="D34" s="306" t="s">
        <v>61</v>
      </c>
      <c r="E34" s="307"/>
      <c r="F34" s="307"/>
      <c r="G34" s="307"/>
      <c r="H34" s="307"/>
      <c r="I34" s="307"/>
      <c r="J34" s="307"/>
      <c r="K34" s="307"/>
      <c r="L34" s="307"/>
      <c r="M34" s="307"/>
      <c r="N34" s="308"/>
      <c r="O34" s="145"/>
      <c r="P34" s="394" t="s">
        <v>75</v>
      </c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122"/>
      <c r="BD34" s="58"/>
      <c r="BR34" s="51"/>
      <c r="BS34" s="51"/>
      <c r="BT34" s="51"/>
      <c r="BU34" s="51"/>
    </row>
    <row r="35" spans="1:78" ht="14.25" customHeight="1" x14ac:dyDescent="0.2">
      <c r="A35" s="13"/>
      <c r="B35" s="115">
        <f t="shared" si="0"/>
        <v>18</v>
      </c>
      <c r="C35" s="117">
        <v>1</v>
      </c>
      <c r="D35" s="299" t="s">
        <v>64</v>
      </c>
      <c r="E35" s="300"/>
      <c r="F35" s="300"/>
      <c r="G35" s="300"/>
      <c r="H35" s="300"/>
      <c r="I35" s="300"/>
      <c r="J35" s="300"/>
      <c r="K35" s="300"/>
      <c r="L35" s="300"/>
      <c r="M35" s="300"/>
      <c r="N35" s="301"/>
      <c r="O35" s="145"/>
      <c r="P35" s="349" t="s">
        <v>76</v>
      </c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122"/>
      <c r="BD35" s="58"/>
      <c r="BR35" s="51"/>
      <c r="BS35" s="51"/>
      <c r="BT35" s="51"/>
      <c r="BU35" s="51"/>
    </row>
    <row r="36" spans="1:78" ht="14.25" customHeight="1" x14ac:dyDescent="0.2">
      <c r="A36" s="13"/>
      <c r="B36" s="115">
        <f t="shared" si="0"/>
        <v>19</v>
      </c>
      <c r="C36" s="117">
        <v>1</v>
      </c>
      <c r="D36" s="299" t="s">
        <v>65</v>
      </c>
      <c r="E36" s="300"/>
      <c r="F36" s="300"/>
      <c r="G36" s="300"/>
      <c r="H36" s="300"/>
      <c r="I36" s="300"/>
      <c r="J36" s="300"/>
      <c r="K36" s="300"/>
      <c r="L36" s="300"/>
      <c r="M36" s="300"/>
      <c r="N36" s="301"/>
      <c r="O36" s="151"/>
      <c r="P36" s="326" t="s">
        <v>75</v>
      </c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120"/>
      <c r="BD36" s="57"/>
      <c r="BR36" s="52"/>
      <c r="BS36" s="52"/>
      <c r="BT36" s="52"/>
      <c r="BU36" s="52"/>
    </row>
    <row r="37" spans="1:78" ht="14.25" customHeight="1" thickBot="1" x14ac:dyDescent="0.25">
      <c r="A37" s="13"/>
      <c r="B37" s="115">
        <f t="shared" si="0"/>
        <v>20</v>
      </c>
      <c r="C37" s="118">
        <v>1</v>
      </c>
      <c r="D37" s="299" t="s">
        <v>66</v>
      </c>
      <c r="E37" s="300"/>
      <c r="F37" s="300"/>
      <c r="G37" s="300"/>
      <c r="H37" s="300"/>
      <c r="I37" s="300"/>
      <c r="J37" s="300"/>
      <c r="K37" s="300"/>
      <c r="L37" s="300"/>
      <c r="M37" s="300"/>
      <c r="N37" s="301"/>
      <c r="O37" s="151"/>
      <c r="P37" s="314" t="s">
        <v>76</v>
      </c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91"/>
      <c r="BC37" s="120"/>
      <c r="BD37" s="57"/>
      <c r="BR37" s="52"/>
      <c r="BS37" s="52"/>
      <c r="BT37" s="52"/>
      <c r="BU37" s="52"/>
    </row>
    <row r="38" spans="1:78" ht="25.5" customHeight="1" thickBot="1" x14ac:dyDescent="0.25">
      <c r="A38" s="13"/>
      <c r="B38" s="115">
        <f t="shared" si="0"/>
        <v>21</v>
      </c>
      <c r="C38" s="117">
        <v>1</v>
      </c>
      <c r="D38" s="337" t="s">
        <v>53</v>
      </c>
      <c r="E38" s="338"/>
      <c r="F38" s="338"/>
      <c r="G38" s="338"/>
      <c r="H38" s="338"/>
      <c r="I38" s="338"/>
      <c r="J38" s="338"/>
      <c r="K38" s="338"/>
      <c r="L38" s="338"/>
      <c r="M38" s="338"/>
      <c r="N38" s="339"/>
      <c r="O38" s="145"/>
      <c r="P38" s="316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92"/>
      <c r="BC38" s="123"/>
      <c r="BD38" s="59"/>
      <c r="BJ38" s="418" t="s">
        <v>71</v>
      </c>
      <c r="BK38" s="419"/>
      <c r="BL38" s="419"/>
      <c r="BM38" s="419"/>
      <c r="BN38" s="419"/>
      <c r="BO38" s="419"/>
      <c r="BP38" s="419"/>
      <c r="BQ38" s="420"/>
      <c r="BR38" s="52"/>
      <c r="BS38" s="52"/>
      <c r="BT38" s="52"/>
      <c r="BU38" s="52"/>
    </row>
    <row r="39" spans="1:78" ht="17.25" customHeight="1" x14ac:dyDescent="0.2">
      <c r="A39" s="13"/>
      <c r="B39" s="115">
        <f t="shared" si="0"/>
        <v>22</v>
      </c>
      <c r="C39" s="117">
        <v>1</v>
      </c>
      <c r="D39" s="330" t="s">
        <v>60</v>
      </c>
      <c r="E39" s="331"/>
      <c r="F39" s="331"/>
      <c r="G39" s="331"/>
      <c r="H39" s="331"/>
      <c r="I39" s="331"/>
      <c r="J39" s="331"/>
      <c r="K39" s="331"/>
      <c r="L39" s="331"/>
      <c r="M39" s="331"/>
      <c r="N39" s="332"/>
      <c r="O39" s="145"/>
      <c r="P39" s="318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93"/>
      <c r="BC39" s="122"/>
      <c r="BD39" s="58"/>
      <c r="BJ39" s="429" t="str">
        <f>BJ50</f>
        <v>1) Reflexión sobre el texto.</v>
      </c>
      <c r="BK39" s="430"/>
      <c r="BL39" s="421" t="str">
        <f>BL50</f>
        <v>2) Extracción de información explícita.</v>
      </c>
      <c r="BM39" s="421"/>
      <c r="BN39" s="423" t="str">
        <f>BN50</f>
        <v>3) Extracción de información implícita.</v>
      </c>
      <c r="BO39" s="423"/>
      <c r="BP39" s="425" t="str">
        <f>BP50</f>
        <v>4) Reconocimiento de funciones gramaticales y usos ortográficos.</v>
      </c>
      <c r="BQ39" s="426"/>
      <c r="BR39" s="52"/>
      <c r="BS39" s="52"/>
      <c r="BT39" s="52"/>
      <c r="BU39" s="52"/>
    </row>
    <row r="40" spans="1:78" ht="17.25" customHeight="1" x14ac:dyDescent="0.2">
      <c r="A40" s="13"/>
      <c r="B40" s="115">
        <f t="shared" si="0"/>
        <v>23</v>
      </c>
      <c r="C40" s="117">
        <v>1</v>
      </c>
      <c r="D40" s="303" t="s">
        <v>50</v>
      </c>
      <c r="E40" s="304"/>
      <c r="F40" s="304"/>
      <c r="G40" s="304"/>
      <c r="H40" s="304"/>
      <c r="I40" s="304"/>
      <c r="J40" s="304"/>
      <c r="K40" s="304"/>
      <c r="L40" s="304"/>
      <c r="M40" s="304"/>
      <c r="N40" s="305"/>
      <c r="O40" s="145"/>
      <c r="P40" s="396" t="s">
        <v>46</v>
      </c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120"/>
      <c r="BD40" s="57"/>
      <c r="BJ40" s="431"/>
      <c r="BK40" s="432"/>
      <c r="BL40" s="422"/>
      <c r="BM40" s="422"/>
      <c r="BN40" s="424"/>
      <c r="BO40" s="424"/>
      <c r="BP40" s="427"/>
      <c r="BQ40" s="428"/>
      <c r="BR40" s="52"/>
      <c r="BS40" s="52"/>
      <c r="BT40" s="52"/>
      <c r="BU40" s="52"/>
    </row>
    <row r="41" spans="1:78" ht="17.25" customHeight="1" x14ac:dyDescent="0.2">
      <c r="A41" s="13"/>
      <c r="B41" s="115">
        <f t="shared" si="0"/>
        <v>24</v>
      </c>
      <c r="C41" s="117">
        <v>1</v>
      </c>
      <c r="D41" s="299" t="s">
        <v>67</v>
      </c>
      <c r="E41" s="300"/>
      <c r="F41" s="300"/>
      <c r="G41" s="300"/>
      <c r="H41" s="300"/>
      <c r="I41" s="300"/>
      <c r="J41" s="300"/>
      <c r="K41" s="300"/>
      <c r="L41" s="300"/>
      <c r="M41" s="300"/>
      <c r="N41" s="301"/>
      <c r="O41" s="151"/>
      <c r="P41" s="394" t="s">
        <v>47</v>
      </c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121"/>
      <c r="BD41" s="56"/>
      <c r="BJ41" s="431"/>
      <c r="BK41" s="432"/>
      <c r="BL41" s="422"/>
      <c r="BM41" s="422"/>
      <c r="BN41" s="424"/>
      <c r="BO41" s="424"/>
      <c r="BP41" s="427"/>
      <c r="BQ41" s="428"/>
      <c r="BR41" s="52"/>
      <c r="BS41" s="52"/>
      <c r="BT41" s="52"/>
      <c r="BU41" s="52"/>
    </row>
    <row r="42" spans="1:78" ht="30" customHeight="1" thickBot="1" x14ac:dyDescent="0.25">
      <c r="A42" s="13"/>
      <c r="B42" s="153">
        <f t="shared" si="0"/>
        <v>25</v>
      </c>
      <c r="C42" s="119">
        <v>3</v>
      </c>
      <c r="D42" s="388" t="s">
        <v>68</v>
      </c>
      <c r="E42" s="389"/>
      <c r="F42" s="389"/>
      <c r="G42" s="389"/>
      <c r="H42" s="389"/>
      <c r="I42" s="389"/>
      <c r="J42" s="389"/>
      <c r="K42" s="389"/>
      <c r="L42" s="389"/>
      <c r="M42" s="389"/>
      <c r="N42" s="390"/>
      <c r="O42" s="152"/>
      <c r="P42" s="413" t="s">
        <v>70</v>
      </c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414"/>
      <c r="AS42" s="414"/>
      <c r="AT42" s="414"/>
      <c r="AU42" s="414"/>
      <c r="AV42" s="414"/>
      <c r="AW42" s="414"/>
      <c r="AX42" s="414"/>
      <c r="AY42" s="414"/>
      <c r="AZ42" s="414"/>
      <c r="BA42" s="414"/>
      <c r="BB42" s="414"/>
      <c r="BC42" s="122"/>
      <c r="BD42" s="58"/>
      <c r="BJ42" s="103" t="s">
        <v>30</v>
      </c>
      <c r="BK42" s="104" t="s">
        <v>31</v>
      </c>
      <c r="BL42" s="106" t="s">
        <v>30</v>
      </c>
      <c r="BM42" s="106" t="s">
        <v>31</v>
      </c>
      <c r="BN42" s="105" t="s">
        <v>30</v>
      </c>
      <c r="BO42" s="105" t="s">
        <v>31</v>
      </c>
      <c r="BP42" s="107" t="s">
        <v>30</v>
      </c>
      <c r="BQ42" s="108" t="s">
        <v>31</v>
      </c>
      <c r="BR42" s="37"/>
      <c r="BS42" s="37"/>
      <c r="BT42" s="37"/>
      <c r="BU42" s="37"/>
    </row>
    <row r="43" spans="1:78" ht="15" customHeight="1" thickBot="1" x14ac:dyDescent="0.3">
      <c r="A43" s="13"/>
      <c r="B43" s="154" t="s">
        <v>17</v>
      </c>
      <c r="C43" s="111">
        <f>SUM(C18:C42)</f>
        <v>27</v>
      </c>
      <c r="D43" s="13"/>
      <c r="E43" s="37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I43" s="156" t="s">
        <v>41</v>
      </c>
      <c r="BJ43" s="176">
        <f>COUNTIF($BK$54:$BK$100, "B")</f>
        <v>9</v>
      </c>
      <c r="BK43" s="177">
        <f>COUNTIF($BK$54:$BK$100,"B")/COUNTIF($E$54:$E$100,"P")</f>
        <v>0.33333333333333331</v>
      </c>
      <c r="BL43" s="178">
        <f>COUNTIF($BM$54:$BM$100,"B")</f>
        <v>8</v>
      </c>
      <c r="BM43" s="177">
        <f>COUNTIF($BM$54:$BM$100,"B")/COUNTIF($E$54:$E$100,"P")</f>
        <v>0.29629629629629628</v>
      </c>
      <c r="BN43" s="178">
        <f>COUNTIF($BO$54:$BO$100,"B")</f>
        <v>5</v>
      </c>
      <c r="BO43" s="177">
        <f>COUNTIF($BO$54:$BO$100,"B")/COUNTIF($E$54:$E$100,"P")</f>
        <v>0.18518518518518517</v>
      </c>
      <c r="BP43" s="179">
        <f>COUNTIF($BQ$54:$BQ$100,"B")</f>
        <v>13</v>
      </c>
      <c r="BQ43" s="180">
        <f>COUNTIF($BQ$54:$BQ$100,"B")/COUNTIF($E$54:$E$100,"P")</f>
        <v>0.48148148148148145</v>
      </c>
      <c r="BS43" s="37"/>
      <c r="BT43" s="37"/>
      <c r="BU43" s="37"/>
      <c r="BV43" s="37"/>
      <c r="BY43" s="49"/>
      <c r="BZ43" s="49"/>
    </row>
    <row r="44" spans="1:78" ht="12.75" customHeight="1" x14ac:dyDescent="0.25">
      <c r="B44" s="13"/>
      <c r="C44" s="13"/>
      <c r="I44" s="49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BI44" s="157" t="s">
        <v>38</v>
      </c>
      <c r="BJ44" s="82">
        <f>COUNTIF($BK$54:$BK$100, "MB")</f>
        <v>12</v>
      </c>
      <c r="BK44" s="77">
        <f>COUNTIF($BK$54:$BK$100,"MB")/COUNTIF($E$54:$E$100,"P")</f>
        <v>0.44444444444444442</v>
      </c>
      <c r="BL44" s="63">
        <f>COUNTIF($BM$54:$BM$100,"MB")</f>
        <v>11</v>
      </c>
      <c r="BM44" s="77">
        <f>COUNTIF($BM$54:$BM$100,"MB")/COUNTIF($E$54:$E$100,"P")</f>
        <v>0.40740740740740738</v>
      </c>
      <c r="BN44" s="63">
        <f>COUNTIF($BO$54:$BO$100,"MB")</f>
        <v>14</v>
      </c>
      <c r="BO44" s="77">
        <f>COUNTIF($BO$54:$BO$100,"MB")/COUNTIF($E$54:$E$100,"P")</f>
        <v>0.51851851851851849</v>
      </c>
      <c r="BP44" s="143">
        <f>COUNTIF($BQ$54:$BQ$100,"MB")</f>
        <v>6</v>
      </c>
      <c r="BQ44" s="78">
        <f>COUNTIF($BQ$54:$BQ$100,"MB")/COUNTIF($E$54:$E$100,"P")</f>
        <v>0.22222222222222221</v>
      </c>
    </row>
    <row r="45" spans="1:78" ht="12.75" customHeight="1" x14ac:dyDescent="0.25">
      <c r="D45" s="2"/>
      <c r="E45" s="15"/>
      <c r="F45" s="2"/>
      <c r="G45" s="26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BI45" s="157" t="s">
        <v>42</v>
      </c>
      <c r="BJ45" s="82">
        <f>COUNTIF($BK$54:$BK$100, "MA")</f>
        <v>4</v>
      </c>
      <c r="BK45" s="77">
        <f>COUNTIF($BK$54:$BK$100,"MA")/COUNTIF($E$54:$E$100,"P")</f>
        <v>0.14814814814814814</v>
      </c>
      <c r="BL45" s="63">
        <f>COUNTIF($BM$54:$BM$100,"MA")</f>
        <v>3</v>
      </c>
      <c r="BM45" s="77">
        <f>COUNTIF($BM$54:$BM$100,"MA")/COUNTIF($E$54:$E$100,"P")</f>
        <v>0.1111111111111111</v>
      </c>
      <c r="BN45" s="63">
        <f>COUNTIF($BO$54:$BO$100,"MA")</f>
        <v>6</v>
      </c>
      <c r="BO45" s="77">
        <f>COUNTIF($BO$54:$BO$100,"MA")/COUNTIF($E$54:$E$100,"P")</f>
        <v>0.22222222222222221</v>
      </c>
      <c r="BP45" s="143">
        <f>COUNTIF($BQ$54:$BQ$100,"MA")</f>
        <v>5</v>
      </c>
      <c r="BQ45" s="78">
        <f>COUNTIF($BQ$54:$BQ$100,"MA")/COUNTIF($E$54:$E$100,"P")</f>
        <v>0.18518518518518517</v>
      </c>
    </row>
    <row r="46" spans="1:78" ht="12.75" customHeight="1" thickBot="1" x14ac:dyDescent="0.3">
      <c r="C46" s="3"/>
      <c r="D46" s="366" t="s">
        <v>6</v>
      </c>
      <c r="E46" s="367"/>
      <c r="F46" s="5">
        <f>C43</f>
        <v>27</v>
      </c>
      <c r="G46" s="27"/>
      <c r="H46" s="13"/>
      <c r="I46" s="13"/>
      <c r="BI46" s="158" t="s">
        <v>49</v>
      </c>
      <c r="BJ46" s="83">
        <f>COUNTIF($BK$54:$BK$100, "A")</f>
        <v>2</v>
      </c>
      <c r="BK46" s="79">
        <f>COUNTIF($BK$54:$BK$100,"A")/COUNTIF($E$54:$E$100,"P")</f>
        <v>7.407407407407407E-2</v>
      </c>
      <c r="BL46" s="64">
        <f>COUNTIF($BM$54:$BM$100,"A")</f>
        <v>5</v>
      </c>
      <c r="BM46" s="79">
        <f>COUNTIF($BM$54:$BM$100,"A")/COUNTIF($E$54:$E$100,"P")</f>
        <v>0.18518518518518517</v>
      </c>
      <c r="BN46" s="64">
        <f>COUNTIF($BO$54:$BO$100,"A")</f>
        <v>2</v>
      </c>
      <c r="BO46" s="79">
        <f>COUNTIF($BO$54:$BO$100,"A")/COUNTIF($E$54:$E$100,"P")</f>
        <v>7.407407407407407E-2</v>
      </c>
      <c r="BP46" s="144">
        <f>COUNTIF($BQ$54:$BQ$100,"A")</f>
        <v>3</v>
      </c>
      <c r="BQ46" s="80">
        <f>COUNTIF($BQ$54:$BQ$100,"A")/COUNTIF($E$54:$E$100,"P")</f>
        <v>0.1111111111111111</v>
      </c>
    </row>
    <row r="47" spans="1:78" ht="12.75" customHeight="1" x14ac:dyDescent="0.2">
      <c r="C47" s="3"/>
      <c r="D47" s="366" t="s">
        <v>9</v>
      </c>
      <c r="E47" s="367"/>
      <c r="F47" s="5">
        <f>F46*0.6</f>
        <v>16.2</v>
      </c>
      <c r="G47" s="27"/>
      <c r="H47" s="13"/>
      <c r="I47" s="13"/>
    </row>
    <row r="48" spans="1:78" ht="12.75" customHeight="1" thickBot="1" x14ac:dyDescent="0.25">
      <c r="C48" s="13"/>
      <c r="D48" s="70"/>
      <c r="E48" s="70"/>
      <c r="F48" s="72"/>
      <c r="G48" s="71"/>
      <c r="H48" s="13"/>
      <c r="I48" s="13"/>
    </row>
    <row r="49" spans="1:75" ht="12.75" customHeight="1" thickBot="1" x14ac:dyDescent="0.25">
      <c r="D49" s="13"/>
      <c r="E49" s="37"/>
      <c r="F49" s="73"/>
      <c r="G49" s="74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2"/>
      <c r="BD49" s="2"/>
      <c r="BE49" s="2"/>
      <c r="BF49" s="2"/>
      <c r="BG49" s="13"/>
      <c r="BH49" s="13"/>
      <c r="BI49" s="13"/>
      <c r="BJ49" s="433" t="s">
        <v>40</v>
      </c>
      <c r="BK49" s="434"/>
      <c r="BL49" s="434"/>
      <c r="BM49" s="434"/>
      <c r="BN49" s="434"/>
      <c r="BO49" s="434"/>
      <c r="BP49" s="434"/>
      <c r="BQ49" s="435"/>
      <c r="BR49" s="13"/>
      <c r="BS49" s="13"/>
      <c r="BT49" s="13"/>
      <c r="BU49" s="13"/>
    </row>
    <row r="50" spans="1:75" ht="51.75" customHeight="1" x14ac:dyDescent="0.2">
      <c r="B50" s="13"/>
      <c r="C50" s="13"/>
      <c r="D50" s="13"/>
      <c r="E50" s="44"/>
      <c r="F50" s="383" t="s">
        <v>29</v>
      </c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63" t="s">
        <v>21</v>
      </c>
      <c r="BD50" s="363" t="s">
        <v>22</v>
      </c>
      <c r="BE50" s="410" t="s">
        <v>16</v>
      </c>
      <c r="BF50" s="436" t="s">
        <v>14</v>
      </c>
      <c r="BG50" s="168"/>
      <c r="BH50" s="168"/>
      <c r="BI50" s="62"/>
      <c r="BJ50" s="429" t="str">
        <f>P18</f>
        <v>1) Reflexión sobre el texto.</v>
      </c>
      <c r="BK50" s="430"/>
      <c r="BL50" s="421" t="str">
        <f>P22</f>
        <v>2) Extracción de información explícita.</v>
      </c>
      <c r="BM50" s="421"/>
      <c r="BN50" s="423" t="str">
        <f>P19</f>
        <v>3) Extracción de información implícita.</v>
      </c>
      <c r="BO50" s="423"/>
      <c r="BP50" s="425" t="str">
        <f>P42</f>
        <v>4) Reconocimiento de funciones gramaticales y usos ortográficos.</v>
      </c>
      <c r="BQ50" s="426"/>
      <c r="BR50" s="62"/>
      <c r="BU50" s="53"/>
      <c r="BV50" s="13"/>
      <c r="BW50" s="38"/>
    </row>
    <row r="51" spans="1:75" ht="12.75" hidden="1" customHeight="1" x14ac:dyDescent="0.2">
      <c r="B51" s="13"/>
      <c r="C51" s="13"/>
      <c r="D51" s="13"/>
      <c r="E51" s="45" t="s">
        <v>23</v>
      </c>
      <c r="F51" s="6" t="s">
        <v>24</v>
      </c>
      <c r="G51" s="6"/>
      <c r="H51" s="6" t="s">
        <v>24</v>
      </c>
      <c r="I51" s="6"/>
      <c r="J51" s="6" t="s">
        <v>0</v>
      </c>
      <c r="K51" s="6"/>
      <c r="L51" s="6" t="s">
        <v>25</v>
      </c>
      <c r="M51" s="6"/>
      <c r="N51" s="6" t="s">
        <v>26</v>
      </c>
      <c r="O51" s="6"/>
      <c r="P51" s="6" t="s">
        <v>0</v>
      </c>
      <c r="Q51" s="6"/>
      <c r="R51" s="6" t="s">
        <v>25</v>
      </c>
      <c r="S51" s="6"/>
      <c r="T51" s="6" t="s">
        <v>26</v>
      </c>
      <c r="U51" s="6"/>
      <c r="V51" s="6" t="s">
        <v>26</v>
      </c>
      <c r="W51" s="6"/>
      <c r="X51" s="6" t="s">
        <v>24</v>
      </c>
      <c r="Y51" s="6"/>
      <c r="Z51" s="6" t="s">
        <v>0</v>
      </c>
      <c r="AA51" s="6"/>
      <c r="AB51" s="6" t="s">
        <v>24</v>
      </c>
      <c r="AC51" s="6"/>
      <c r="AD51" s="6" t="s">
        <v>24</v>
      </c>
      <c r="AE51" s="6"/>
      <c r="AF51" s="6" t="s">
        <v>26</v>
      </c>
      <c r="AG51" s="6"/>
      <c r="AH51" s="6" t="s">
        <v>0</v>
      </c>
      <c r="AI51" s="6"/>
      <c r="AJ51" s="6" t="s">
        <v>25</v>
      </c>
      <c r="AK51" s="6"/>
      <c r="AL51" s="6" t="s">
        <v>0</v>
      </c>
      <c r="AM51" s="6"/>
      <c r="AN51" s="6" t="s">
        <v>24</v>
      </c>
      <c r="AO51" s="6"/>
      <c r="AP51" s="6" t="s">
        <v>0</v>
      </c>
      <c r="AQ51" s="6"/>
      <c r="AR51" s="6" t="s">
        <v>25</v>
      </c>
      <c r="AS51" s="6"/>
      <c r="AT51" s="6" t="s">
        <v>26</v>
      </c>
      <c r="AU51" s="6"/>
      <c r="AV51" s="6" t="s">
        <v>24</v>
      </c>
      <c r="AW51" s="6"/>
      <c r="AX51" s="6" t="s">
        <v>26</v>
      </c>
      <c r="AY51" s="6"/>
      <c r="AZ51" s="6" t="s">
        <v>25</v>
      </c>
      <c r="BA51" s="6"/>
      <c r="BB51" s="6"/>
      <c r="BC51" s="364"/>
      <c r="BD51" s="364"/>
      <c r="BE51" s="411"/>
      <c r="BF51" s="436"/>
      <c r="BG51" s="168"/>
      <c r="BH51" s="168"/>
      <c r="BI51" s="62"/>
      <c r="BJ51" s="431"/>
      <c r="BK51" s="432"/>
      <c r="BL51" s="422"/>
      <c r="BM51" s="422"/>
      <c r="BN51" s="424"/>
      <c r="BO51" s="424"/>
      <c r="BP51" s="427"/>
      <c r="BQ51" s="428"/>
      <c r="BR51" s="62"/>
      <c r="BU51" s="53"/>
      <c r="BV51" s="13"/>
      <c r="BW51" s="38"/>
    </row>
    <row r="52" spans="1:75" ht="12.75" hidden="1" customHeight="1" x14ac:dyDescent="0.2">
      <c r="B52" s="2"/>
      <c r="C52" s="2"/>
      <c r="D52" s="2"/>
      <c r="E52" s="45"/>
      <c r="F52" s="76">
        <v>1</v>
      </c>
      <c r="G52" s="76"/>
      <c r="H52" s="76">
        <v>1</v>
      </c>
      <c r="I52" s="76"/>
      <c r="J52" s="76">
        <v>1</v>
      </c>
      <c r="K52" s="76"/>
      <c r="L52" s="76">
        <v>1</v>
      </c>
      <c r="M52" s="76"/>
      <c r="N52" s="76">
        <v>1</v>
      </c>
      <c r="O52" s="76"/>
      <c r="P52" s="76">
        <v>1</v>
      </c>
      <c r="Q52" s="76"/>
      <c r="R52" s="76">
        <v>1</v>
      </c>
      <c r="S52" s="76"/>
      <c r="T52" s="76">
        <v>1</v>
      </c>
      <c r="U52" s="76"/>
      <c r="V52" s="76">
        <v>1</v>
      </c>
      <c r="W52" s="76"/>
      <c r="X52" s="76">
        <v>1</v>
      </c>
      <c r="Y52" s="76"/>
      <c r="Z52" s="76">
        <v>1</v>
      </c>
      <c r="AA52" s="76"/>
      <c r="AB52" s="76">
        <v>1</v>
      </c>
      <c r="AC52" s="76"/>
      <c r="AD52" s="76">
        <v>1</v>
      </c>
      <c r="AE52" s="76"/>
      <c r="AF52" s="76">
        <v>1</v>
      </c>
      <c r="AG52" s="76"/>
      <c r="AH52" s="76">
        <v>1</v>
      </c>
      <c r="AI52" s="76"/>
      <c r="AJ52" s="76">
        <v>1</v>
      </c>
      <c r="AK52" s="76"/>
      <c r="AL52" s="76">
        <v>1</v>
      </c>
      <c r="AM52" s="76"/>
      <c r="AN52" s="76">
        <v>1</v>
      </c>
      <c r="AO52" s="76"/>
      <c r="AP52" s="76">
        <v>1</v>
      </c>
      <c r="AQ52" s="76"/>
      <c r="AR52" s="76">
        <v>1</v>
      </c>
      <c r="AS52" s="76"/>
      <c r="AT52" s="76">
        <v>1</v>
      </c>
      <c r="AU52" s="76"/>
      <c r="AV52" s="76">
        <v>1</v>
      </c>
      <c r="AW52" s="76"/>
      <c r="AX52" s="76">
        <v>1</v>
      </c>
      <c r="AY52" s="76"/>
      <c r="AZ52" s="76">
        <v>1</v>
      </c>
      <c r="BA52" s="76"/>
      <c r="BB52" s="76">
        <v>3</v>
      </c>
      <c r="BC52" s="364"/>
      <c r="BD52" s="364"/>
      <c r="BE52" s="411"/>
      <c r="BF52" s="436"/>
      <c r="BG52" s="168"/>
      <c r="BH52" s="168"/>
      <c r="BI52" s="62"/>
      <c r="BJ52" s="431"/>
      <c r="BK52" s="432"/>
      <c r="BL52" s="422"/>
      <c r="BM52" s="422"/>
      <c r="BN52" s="424"/>
      <c r="BO52" s="424"/>
      <c r="BP52" s="427"/>
      <c r="BQ52" s="428"/>
      <c r="BR52" s="62"/>
      <c r="BU52" s="53"/>
      <c r="BV52" s="13"/>
      <c r="BW52" s="38"/>
    </row>
    <row r="53" spans="1:75" ht="50.25" customHeight="1" thickBot="1" x14ac:dyDescent="0.25">
      <c r="A53" s="3"/>
      <c r="B53" s="12" t="s">
        <v>7</v>
      </c>
      <c r="C53" s="368" t="s">
        <v>11</v>
      </c>
      <c r="D53" s="368"/>
      <c r="E53" s="75" t="s">
        <v>33</v>
      </c>
      <c r="F53" s="169">
        <v>1</v>
      </c>
      <c r="G53" s="169"/>
      <c r="H53" s="170">
        <v>2</v>
      </c>
      <c r="I53" s="170"/>
      <c r="J53" s="170">
        <v>3</v>
      </c>
      <c r="K53" s="170"/>
      <c r="L53" s="170">
        <v>4</v>
      </c>
      <c r="M53" s="170"/>
      <c r="N53" s="171">
        <v>5</v>
      </c>
      <c r="O53" s="171"/>
      <c r="P53" s="171">
        <v>6</v>
      </c>
      <c r="Q53" s="171"/>
      <c r="R53" s="171">
        <v>7</v>
      </c>
      <c r="S53" s="171"/>
      <c r="T53" s="170">
        <v>8</v>
      </c>
      <c r="U53" s="170"/>
      <c r="V53" s="170">
        <v>9</v>
      </c>
      <c r="W53" s="170"/>
      <c r="X53" s="171">
        <v>10</v>
      </c>
      <c r="Y53" s="171"/>
      <c r="Z53" s="170">
        <v>11</v>
      </c>
      <c r="AA53" s="170"/>
      <c r="AB53" s="169">
        <v>12</v>
      </c>
      <c r="AC53" s="169"/>
      <c r="AD53" s="171">
        <v>13</v>
      </c>
      <c r="AE53" s="171"/>
      <c r="AF53" s="170">
        <v>14</v>
      </c>
      <c r="AG53" s="155"/>
      <c r="AH53" s="169">
        <v>15</v>
      </c>
      <c r="AI53" s="169"/>
      <c r="AJ53" s="170">
        <v>16</v>
      </c>
      <c r="AK53" s="170"/>
      <c r="AL53" s="171">
        <v>17</v>
      </c>
      <c r="AM53" s="171"/>
      <c r="AN53" s="170">
        <v>18</v>
      </c>
      <c r="AO53" s="170"/>
      <c r="AP53" s="171">
        <v>19</v>
      </c>
      <c r="AQ53" s="171"/>
      <c r="AR53" s="170">
        <v>20</v>
      </c>
      <c r="AS53" s="170"/>
      <c r="AT53" s="170">
        <v>21</v>
      </c>
      <c r="AU53" s="170"/>
      <c r="AV53" s="170">
        <v>22</v>
      </c>
      <c r="AW53" s="170"/>
      <c r="AX53" s="169">
        <v>23</v>
      </c>
      <c r="AY53" s="169"/>
      <c r="AZ53" s="171">
        <v>24</v>
      </c>
      <c r="BA53" s="171"/>
      <c r="BB53" s="85">
        <v>25</v>
      </c>
      <c r="BC53" s="365"/>
      <c r="BD53" s="365"/>
      <c r="BE53" s="412"/>
      <c r="BF53" s="436"/>
      <c r="BG53" s="280" t="s">
        <v>72</v>
      </c>
      <c r="BH53" s="280" t="s">
        <v>73</v>
      </c>
      <c r="BI53" s="281" t="s">
        <v>74</v>
      </c>
      <c r="BJ53" s="103" t="s">
        <v>44</v>
      </c>
      <c r="BK53" s="104" t="s">
        <v>14</v>
      </c>
      <c r="BL53" s="106" t="s">
        <v>44</v>
      </c>
      <c r="BM53" s="106" t="s">
        <v>14</v>
      </c>
      <c r="BN53" s="105" t="s">
        <v>44</v>
      </c>
      <c r="BO53" s="105" t="s">
        <v>14</v>
      </c>
      <c r="BP53" s="107" t="s">
        <v>44</v>
      </c>
      <c r="BQ53" s="108" t="s">
        <v>14</v>
      </c>
      <c r="BR53" s="62"/>
      <c r="BU53" s="53"/>
      <c r="BV53" s="13"/>
      <c r="BW53" s="38"/>
    </row>
    <row r="54" spans="1:75" ht="12.75" customHeight="1" x14ac:dyDescent="0.2">
      <c r="A54" s="3"/>
      <c r="B54" s="5">
        <v>1</v>
      </c>
      <c r="C54" s="309" t="s">
        <v>118</v>
      </c>
      <c r="D54" s="310" t="s">
        <v>118</v>
      </c>
      <c r="E54" s="14" t="s">
        <v>4</v>
      </c>
      <c r="F54" s="92" t="s">
        <v>24</v>
      </c>
      <c r="G54" s="93">
        <f t="shared" ref="G54:G100" si="1">IF(F54=$F$51,$F$52,0)</f>
        <v>1</v>
      </c>
      <c r="H54" s="92" t="s">
        <v>24</v>
      </c>
      <c r="I54" s="93">
        <f t="shared" ref="I54:I100" si="2">IF(H54=$H$51,$H$52,0)</f>
        <v>1</v>
      </c>
      <c r="J54" s="92" t="s">
        <v>0</v>
      </c>
      <c r="K54" s="93">
        <f t="shared" ref="K54:K100" si="3">IF(J54=$J$51,$J$52,0)</f>
        <v>1</v>
      </c>
      <c r="L54" s="92" t="s">
        <v>25</v>
      </c>
      <c r="M54" s="93">
        <f t="shared" ref="M54:M100" si="4">IF(L54=$L$51,$L$52,0)</f>
        <v>1</v>
      </c>
      <c r="N54" s="92" t="s">
        <v>26</v>
      </c>
      <c r="O54" s="93">
        <f t="shared" ref="O54:O100" si="5">IF(N54=$N$51,$N$52,0)</f>
        <v>1</v>
      </c>
      <c r="P54" s="92" t="s">
        <v>0</v>
      </c>
      <c r="Q54" s="93">
        <f t="shared" ref="Q54:Q100" si="6">IF(P54=$P$51,$P$52,0)</f>
        <v>1</v>
      </c>
      <c r="R54" s="92" t="s">
        <v>25</v>
      </c>
      <c r="S54" s="86">
        <f t="shared" ref="S54:S100" si="7">IF(R54=$R$51,$R$52,0)</f>
        <v>1</v>
      </c>
      <c r="T54" s="92" t="s">
        <v>26</v>
      </c>
      <c r="U54" s="86">
        <f t="shared" ref="U54:U100" si="8">IF(T54=$T$51,$T$52,0)</f>
        <v>1</v>
      </c>
      <c r="V54" s="92" t="s">
        <v>26</v>
      </c>
      <c r="W54" s="86">
        <f t="shared" ref="W54:W100" si="9">IF(V54=$V$51,$V$52,0)</f>
        <v>1</v>
      </c>
      <c r="X54" s="92" t="s">
        <v>24</v>
      </c>
      <c r="Y54" s="86">
        <f t="shared" ref="Y54:Y100" si="10">IF(X54=$X$51,$X$52,0)</f>
        <v>1</v>
      </c>
      <c r="Z54" s="94" t="s">
        <v>39</v>
      </c>
      <c r="AA54" s="93">
        <f t="shared" ref="AA54:AA100" si="11">IF(Z54=$Z$51,$Z$52,0)</f>
        <v>0</v>
      </c>
      <c r="AB54" s="94" t="s">
        <v>39</v>
      </c>
      <c r="AC54" s="93">
        <f t="shared" ref="AC54:AC100" si="12">IF(AB54=$AB$51,$AB$52,0)</f>
        <v>0</v>
      </c>
      <c r="AD54" s="94" t="s">
        <v>0</v>
      </c>
      <c r="AE54" s="93">
        <f t="shared" ref="AE54:AE100" si="13">IF(AD54=$AD$51,$AD$52,0)</f>
        <v>0</v>
      </c>
      <c r="AF54" s="94" t="s">
        <v>25</v>
      </c>
      <c r="AG54" s="93">
        <f t="shared" ref="AG54:AG100" si="14">IF(AF54=$AF$51,$AF$52,0)</f>
        <v>0</v>
      </c>
      <c r="AH54" s="94" t="s">
        <v>24</v>
      </c>
      <c r="AI54" s="93">
        <f t="shared" ref="AI54:AI100" si="15">IF(AH54=$AH$51,$AH$52,0)</f>
        <v>0</v>
      </c>
      <c r="AJ54" s="94" t="s">
        <v>25</v>
      </c>
      <c r="AK54" s="93">
        <f t="shared" ref="AK54:AK100" si="16">IF(AJ54=$AJ$51,$AJ$52,0)</f>
        <v>1</v>
      </c>
      <c r="AL54" s="94" t="s">
        <v>0</v>
      </c>
      <c r="AM54" s="93">
        <f t="shared" ref="AM54:AM100" si="17">IF(AL54=$AL$51,$AL$52,0)</f>
        <v>1</v>
      </c>
      <c r="AN54" s="92" t="s">
        <v>24</v>
      </c>
      <c r="AO54" s="86">
        <f t="shared" ref="AO54:AO100" si="18">IF(AN54=$AN$51,$AN$52,0)</f>
        <v>1</v>
      </c>
      <c r="AP54" s="92" t="s">
        <v>0</v>
      </c>
      <c r="AQ54" s="86">
        <f t="shared" ref="AQ54:AQ100" si="19">IF(AP54=$AP$51,$AP$52,0)</f>
        <v>1</v>
      </c>
      <c r="AR54" s="92" t="s">
        <v>25</v>
      </c>
      <c r="AS54" s="86">
        <f t="shared" ref="AS54:AS100" si="20">IF(AR54=$AR$51,$AR$52,0)</f>
        <v>1</v>
      </c>
      <c r="AT54" s="92" t="s">
        <v>26</v>
      </c>
      <c r="AU54" s="86">
        <f t="shared" ref="AU54:AU100" si="21">IF(AT54=$AT$51,$AT$52,0)</f>
        <v>1</v>
      </c>
      <c r="AV54" s="92" t="s">
        <v>24</v>
      </c>
      <c r="AW54" s="86">
        <f t="shared" ref="AW54:AW100" si="22">IF(AV54=$AV$51,$AV$52,0)</f>
        <v>1</v>
      </c>
      <c r="AX54" s="92" t="s">
        <v>26</v>
      </c>
      <c r="AY54" s="86">
        <f t="shared" ref="AY54:AY100" si="23">IF(AX54=$AX$51,$AX$52,0)</f>
        <v>1</v>
      </c>
      <c r="AZ54" s="92" t="s">
        <v>25</v>
      </c>
      <c r="BA54" s="86">
        <f t="shared" ref="BA54:BA100" si="24">IF(AZ54=$AZ$51,$AZ$52,0)</f>
        <v>1</v>
      </c>
      <c r="BB54" s="92">
        <v>3</v>
      </c>
      <c r="BC54" s="89">
        <f>IF((E54="P"),SUM(F54:BB54),0)</f>
        <v>22</v>
      </c>
      <c r="BD54" s="90">
        <f t="shared" ref="BD54:BD100" si="25">(BC54*100)/F$46</f>
        <v>81.481481481481481</v>
      </c>
      <c r="BE54" s="91">
        <f t="shared" ref="BE54:BE100" si="26">IF(BC54&gt;=F$47,0.277777*BC54-0.5,0.12345679*BC54+2)</f>
        <v>5.6110939999999996</v>
      </c>
      <c r="BF54" s="5" t="str">
        <f>IF($E$54:$E$100="P",IF(AND((BD54&lt;50),(BD54&gt;=0)),"INICIAL",IF(AND((BD54&lt;80),(BD54&gt;49)),"INTERMEDIO",IF(AND((BD54&lt;=100),(BD54&gt;79)),"AVANZADO"))),0)</f>
        <v>AVANZADO</v>
      </c>
      <c r="BG54" s="282">
        <f>IF((E54="P"),BE54-$BE$103,0)</f>
        <v>1.9821532959259254</v>
      </c>
      <c r="BH54" s="283">
        <f>IF((E54="P"),POWER(BG54,2),0)</f>
        <v>3.928931688550009</v>
      </c>
      <c r="BI54" s="283">
        <f>SUM(BH54:BH100)</f>
        <v>27.238929853597213</v>
      </c>
      <c r="BJ54" s="98">
        <f>IF((E54="P"),(SUM(F54:G54)+SUM(AB54:AC54)+SUM(AH54:AI54)+SUM(AX54:AY54))/4,0)</f>
        <v>0.5</v>
      </c>
      <c r="BK54" s="99" t="str">
        <f>IF($E$54:$E$100="P",IF(BJ54&lt;=0.25,"B",IF(BJ54&lt;=0.5,"MB",IF(BJ54&lt;=0.75,"MA",IF(BJ54&lt;=1,"A")))),0)</f>
        <v>MB</v>
      </c>
      <c r="BL54" s="100">
        <f>IF((E54="P"),(SUM(N54:S54)+SUM(X54:Y54)+SUM(AD54:AE54)+SUM(AL54:AM54)+SUM(AP54:AQ54)+SUM(AZ54:BA54))/8,0)</f>
        <v>0.875</v>
      </c>
      <c r="BM54" s="99" t="str">
        <f>IF($E$54:$E$100="P",IF(BL54&lt;=0.25,"B",IF(BL54&lt;=0.5,"MB",IF(BL54=0.75,"MA",IF(BL54&lt;=1,"A")))),0)</f>
        <v>A</v>
      </c>
      <c r="BN54" s="100">
        <f>IF((E54="P"),(SUM(H54:M54)+SUM(T54:W54)+SUM(Z54:AA54)+SUM(AF54:AG54)+SUM(AJ54:AK54)+SUM(AN54:AO54)+SUM(AR54:AW54))/12,0)</f>
        <v>0.83333333333333337</v>
      </c>
      <c r="BO54" s="99" t="str">
        <f>IF($E$54:$E$100="P",IF(BN54&lt;=0.25,"B",IF(BN54&lt;=0.5,"MB",IF(BN54&lt;=0.75,"MA",IF(BN54&lt;=1,"A")))),0)</f>
        <v>A</v>
      </c>
      <c r="BP54" s="101">
        <f>IF((E54="P"),SUM(BB54:BB54)/3,0)</f>
        <v>1</v>
      </c>
      <c r="BQ54" s="102" t="str">
        <f>IF($E$54:$E$100="P",IF(BP54&lt;=0.25,"B",IF(BP54&lt;=0.5,"MB",IF(BP54&lt;=0.75,"MA",IF(BP54&lt;=1,"A")))),0)</f>
        <v>A</v>
      </c>
      <c r="BR54" s="54"/>
      <c r="BU54" s="53"/>
      <c r="BV54" s="13"/>
      <c r="BW54" s="38"/>
    </row>
    <row r="55" spans="1:75" ht="12.75" customHeight="1" x14ac:dyDescent="0.2">
      <c r="A55" s="3"/>
      <c r="B55" s="5">
        <v>2</v>
      </c>
      <c r="C55" s="309" t="s">
        <v>119</v>
      </c>
      <c r="D55" s="310" t="s">
        <v>119</v>
      </c>
      <c r="E55" s="14" t="s">
        <v>4</v>
      </c>
      <c r="F55" s="84" t="s">
        <v>24</v>
      </c>
      <c r="G55" s="93">
        <f t="shared" si="1"/>
        <v>1</v>
      </c>
      <c r="H55" s="84" t="s">
        <v>24</v>
      </c>
      <c r="I55" s="93">
        <f t="shared" si="2"/>
        <v>1</v>
      </c>
      <c r="J55" s="84" t="s">
        <v>0</v>
      </c>
      <c r="K55" s="93">
        <f t="shared" si="3"/>
        <v>1</v>
      </c>
      <c r="L55" s="84" t="s">
        <v>25</v>
      </c>
      <c r="M55" s="93">
        <f t="shared" si="4"/>
        <v>1</v>
      </c>
      <c r="N55" s="84" t="s">
        <v>26</v>
      </c>
      <c r="O55" s="93">
        <f t="shared" si="5"/>
        <v>1</v>
      </c>
      <c r="P55" s="84" t="s">
        <v>0</v>
      </c>
      <c r="Q55" s="93">
        <f t="shared" si="6"/>
        <v>1</v>
      </c>
      <c r="R55" s="84" t="s">
        <v>25</v>
      </c>
      <c r="S55" s="86">
        <f t="shared" si="7"/>
        <v>1</v>
      </c>
      <c r="T55" s="84" t="s">
        <v>26</v>
      </c>
      <c r="U55" s="86">
        <f t="shared" si="8"/>
        <v>1</v>
      </c>
      <c r="V55" s="84" t="s">
        <v>26</v>
      </c>
      <c r="W55" s="86">
        <f t="shared" si="9"/>
        <v>1</v>
      </c>
      <c r="X55" s="84" t="s">
        <v>24</v>
      </c>
      <c r="Y55" s="86">
        <f t="shared" si="10"/>
        <v>1</v>
      </c>
      <c r="Z55" s="87" t="s">
        <v>0</v>
      </c>
      <c r="AA55" s="93">
        <f t="shared" si="11"/>
        <v>1</v>
      </c>
      <c r="AB55" s="87" t="s">
        <v>24</v>
      </c>
      <c r="AC55" s="93">
        <f t="shared" si="12"/>
        <v>1</v>
      </c>
      <c r="AD55" s="87" t="s">
        <v>24</v>
      </c>
      <c r="AE55" s="93">
        <f t="shared" si="13"/>
        <v>1</v>
      </c>
      <c r="AF55" s="87" t="s">
        <v>26</v>
      </c>
      <c r="AG55" s="93">
        <f t="shared" si="14"/>
        <v>1</v>
      </c>
      <c r="AH55" s="87" t="s">
        <v>0</v>
      </c>
      <c r="AI55" s="93">
        <f t="shared" si="15"/>
        <v>1</v>
      </c>
      <c r="AJ55" s="87" t="s">
        <v>25</v>
      </c>
      <c r="AK55" s="93">
        <f t="shared" si="16"/>
        <v>1</v>
      </c>
      <c r="AL55" s="87" t="s">
        <v>0</v>
      </c>
      <c r="AM55" s="93">
        <f t="shared" si="17"/>
        <v>1</v>
      </c>
      <c r="AN55" s="84" t="s">
        <v>24</v>
      </c>
      <c r="AO55" s="86">
        <f t="shared" si="18"/>
        <v>1</v>
      </c>
      <c r="AP55" s="84" t="s">
        <v>0</v>
      </c>
      <c r="AQ55" s="86">
        <f t="shared" si="19"/>
        <v>1</v>
      </c>
      <c r="AR55" s="84" t="s">
        <v>25</v>
      </c>
      <c r="AS55" s="86">
        <f t="shared" si="20"/>
        <v>1</v>
      </c>
      <c r="AT55" s="84" t="s">
        <v>26</v>
      </c>
      <c r="AU55" s="86">
        <f t="shared" si="21"/>
        <v>1</v>
      </c>
      <c r="AV55" s="84" t="s">
        <v>24</v>
      </c>
      <c r="AW55" s="86">
        <f t="shared" si="22"/>
        <v>1</v>
      </c>
      <c r="AX55" s="84" t="s">
        <v>26</v>
      </c>
      <c r="AY55" s="86">
        <f t="shared" si="23"/>
        <v>1</v>
      </c>
      <c r="AZ55" s="84" t="s">
        <v>25</v>
      </c>
      <c r="BA55" s="86">
        <f t="shared" si="24"/>
        <v>1</v>
      </c>
      <c r="BB55" s="84">
        <v>3</v>
      </c>
      <c r="BC55" s="89">
        <f>IF((E55="P"),SUM(F55:BB55),0)</f>
        <v>27</v>
      </c>
      <c r="BD55" s="90">
        <f t="shared" si="25"/>
        <v>100</v>
      </c>
      <c r="BE55" s="91">
        <f t="shared" si="26"/>
        <v>6.9999789999999997</v>
      </c>
      <c r="BF55" s="5" t="str">
        <f t="shared" ref="BF55:BF100" si="27">IF($E$54:$E$100="P",IF(AND((BD55&lt;50),(BD55&gt;=0)),"INICIAL",IF(AND((BD55&lt;80),(BD55&gt;49)),"INTERMEDIO",IF(AND((BD55&lt;=100),(BD55&gt;79)),"AVANZADO"))),0)</f>
        <v>AVANZADO</v>
      </c>
      <c r="BG55" s="282">
        <f t="shared" ref="BG55:BG100" si="28">IF((E55="P"),BE55-$BE$103,0)</f>
        <v>3.3710382959259255</v>
      </c>
      <c r="BH55" s="283">
        <f t="shared" ref="BH55:BH100" si="29">IF((E55="P"),POWER(BG55,2),0)</f>
        <v>11.363899192599169</v>
      </c>
      <c r="BI55" s="284">
        <f>COUNTIF(E54:E100,"=P")</f>
        <v>27</v>
      </c>
      <c r="BJ55" s="98">
        <f t="shared" ref="BJ55:BJ100" si="30">IF((E55="P"),(SUM(F55:G55)+SUM(AB55:AC55)+SUM(AH55:AI55)+SUM(AX55:AY55))/4,0)</f>
        <v>1</v>
      </c>
      <c r="BK55" s="5" t="str">
        <f t="shared" ref="BK55:BK99" si="31">IF($E$54:$E$100="P",IF(BJ55&lt;=0.25,"B",IF(BJ55&lt;=0.5,"MB",IF(BJ55&lt;=0.75,"MA",IF(BJ55&lt;=1,"A")))),0)</f>
        <v>A</v>
      </c>
      <c r="BL55" s="100">
        <f t="shared" ref="BL55:BL100" si="32">IF((E55="P"),(SUM(N55:S55)+SUM(X55:Y55)+SUM(AD55:AE55)+SUM(AL55:AM55)+SUM(AP55:AQ55)+SUM(AZ55:BA55))/8,0)</f>
        <v>1</v>
      </c>
      <c r="BM55" s="5" t="str">
        <f t="shared" ref="BM55:BM100" si="33">IF($E$54:$E$100="P",IF(BL55&lt;=0.25,"B",IF(BL55&lt;=0.5,"MB",IF(BL55=0.75,"MA",IF(BL55&lt;=1,"A")))),0)</f>
        <v>A</v>
      </c>
      <c r="BN55" s="100">
        <f t="shared" ref="BN55:BN100" si="34">IF((E55="P"),(SUM(H55:M55)+SUM(T55:W55)+SUM(Z55:AA55)+SUM(AF55:AG55)+SUM(AJ55:AK55)+SUM(AN55:AO55)+SUM(AR55:AW55))/12,0)</f>
        <v>1</v>
      </c>
      <c r="BO55" s="5" t="str">
        <f t="shared" ref="BO55:BO100" si="35">IF($E$54:$E$100="P",IF(BN55&lt;=0.25,"B",IF(BN55&lt;=0.5,"MB",IF(BN55&lt;=0.75,"MA",IF(BN55&lt;=1,"A")))),0)</f>
        <v>A</v>
      </c>
      <c r="BP55" s="101">
        <f t="shared" ref="BP55:BP99" si="36">IF((E55="P"),SUM(BB55:BB55)/3,0)</f>
        <v>1</v>
      </c>
      <c r="BQ55" s="95" t="str">
        <f t="shared" ref="BQ55:BQ100" si="37">IF($E$54:$E$100="P",IF(BP55&lt;=0.25,"B",IF(BP55&lt;=0.5,"MB",IF(BP55&lt;=0.75,"MA",IF(BP55&lt;=1,"A")))),0)</f>
        <v>A</v>
      </c>
      <c r="BR55" s="54"/>
      <c r="BU55" s="53"/>
      <c r="BV55" s="13"/>
      <c r="BW55" s="38"/>
    </row>
    <row r="56" spans="1:75" ht="12.75" customHeight="1" x14ac:dyDescent="0.2">
      <c r="A56" s="3"/>
      <c r="B56" s="5">
        <v>3</v>
      </c>
      <c r="C56" s="309" t="s">
        <v>120</v>
      </c>
      <c r="D56" s="310" t="s">
        <v>120</v>
      </c>
      <c r="E56" s="14" t="s">
        <v>4</v>
      </c>
      <c r="F56" s="84" t="s">
        <v>0</v>
      </c>
      <c r="G56" s="93">
        <f t="shared" si="1"/>
        <v>0</v>
      </c>
      <c r="H56" s="84" t="s">
        <v>24</v>
      </c>
      <c r="I56" s="93">
        <f t="shared" si="2"/>
        <v>1</v>
      </c>
      <c r="J56" s="84" t="s">
        <v>0</v>
      </c>
      <c r="K56" s="93">
        <f t="shared" si="3"/>
        <v>1</v>
      </c>
      <c r="L56" s="84" t="s">
        <v>25</v>
      </c>
      <c r="M56" s="93">
        <f t="shared" si="4"/>
        <v>1</v>
      </c>
      <c r="N56" s="84" t="s">
        <v>26</v>
      </c>
      <c r="O56" s="93">
        <f t="shared" si="5"/>
        <v>1</v>
      </c>
      <c r="P56" s="84" t="s">
        <v>0</v>
      </c>
      <c r="Q56" s="93">
        <f t="shared" si="6"/>
        <v>1</v>
      </c>
      <c r="R56" s="84" t="s">
        <v>25</v>
      </c>
      <c r="S56" s="86">
        <f t="shared" si="7"/>
        <v>1</v>
      </c>
      <c r="T56" s="84" t="s">
        <v>0</v>
      </c>
      <c r="U56" s="86">
        <f t="shared" si="8"/>
        <v>0</v>
      </c>
      <c r="V56" s="84" t="s">
        <v>0</v>
      </c>
      <c r="W56" s="86">
        <f t="shared" si="9"/>
        <v>0</v>
      </c>
      <c r="X56" s="84" t="s">
        <v>26</v>
      </c>
      <c r="Y56" s="86">
        <f t="shared" si="10"/>
        <v>0</v>
      </c>
      <c r="Z56" s="87" t="s">
        <v>24</v>
      </c>
      <c r="AA56" s="93">
        <f t="shared" si="11"/>
        <v>0</v>
      </c>
      <c r="AB56" s="87" t="s">
        <v>25</v>
      </c>
      <c r="AC56" s="93">
        <f t="shared" si="12"/>
        <v>0</v>
      </c>
      <c r="AD56" s="87" t="s">
        <v>0</v>
      </c>
      <c r="AE56" s="93">
        <f t="shared" si="13"/>
        <v>0</v>
      </c>
      <c r="AF56" s="87" t="s">
        <v>0</v>
      </c>
      <c r="AG56" s="93">
        <f t="shared" si="14"/>
        <v>0</v>
      </c>
      <c r="AH56" s="87" t="s">
        <v>0</v>
      </c>
      <c r="AI56" s="93">
        <f t="shared" si="15"/>
        <v>1</v>
      </c>
      <c r="AJ56" s="87" t="s">
        <v>39</v>
      </c>
      <c r="AK56" s="93">
        <f t="shared" si="16"/>
        <v>0</v>
      </c>
      <c r="AL56" s="87" t="s">
        <v>39</v>
      </c>
      <c r="AM56" s="93">
        <f t="shared" si="17"/>
        <v>0</v>
      </c>
      <c r="AN56" s="84" t="s">
        <v>0</v>
      </c>
      <c r="AO56" s="86">
        <f t="shared" si="18"/>
        <v>0</v>
      </c>
      <c r="AP56" s="84" t="s">
        <v>0</v>
      </c>
      <c r="AQ56" s="86">
        <f t="shared" si="19"/>
        <v>1</v>
      </c>
      <c r="AR56" s="84" t="s">
        <v>24</v>
      </c>
      <c r="AS56" s="86">
        <f t="shared" si="20"/>
        <v>0</v>
      </c>
      <c r="AT56" s="84" t="s">
        <v>26</v>
      </c>
      <c r="AU56" s="86">
        <f t="shared" si="21"/>
        <v>1</v>
      </c>
      <c r="AV56" s="84" t="s">
        <v>25</v>
      </c>
      <c r="AW56" s="86">
        <f t="shared" si="22"/>
        <v>0</v>
      </c>
      <c r="AX56" s="84" t="s">
        <v>0</v>
      </c>
      <c r="AY56" s="86">
        <f t="shared" si="23"/>
        <v>0</v>
      </c>
      <c r="AZ56" s="84" t="s">
        <v>24</v>
      </c>
      <c r="BA56" s="86">
        <f t="shared" si="24"/>
        <v>0</v>
      </c>
      <c r="BB56" s="84">
        <v>2</v>
      </c>
      <c r="BC56" s="89">
        <f>IF((E56="P"),SUM(F56:BB56),0)</f>
        <v>11</v>
      </c>
      <c r="BD56" s="90">
        <f t="shared" si="25"/>
        <v>40.74074074074074</v>
      </c>
      <c r="BE56" s="91">
        <f t="shared" si="26"/>
        <v>3.3580246899999997</v>
      </c>
      <c r="BF56" s="5" t="str">
        <f t="shared" si="27"/>
        <v>INICIAL</v>
      </c>
      <c r="BG56" s="282">
        <f>IF((E56="P"),BE56-$BE$103,0)</f>
        <v>-0.27091601407407451</v>
      </c>
      <c r="BH56" s="283">
        <f t="shared" si="29"/>
        <v>7.3395486681784139E-2</v>
      </c>
      <c r="BI56" s="284"/>
      <c r="BJ56" s="98">
        <f t="shared" si="30"/>
        <v>0.25</v>
      </c>
      <c r="BK56" s="5" t="str">
        <f t="shared" si="31"/>
        <v>B</v>
      </c>
      <c r="BL56" s="100">
        <f t="shared" si="32"/>
        <v>0.5</v>
      </c>
      <c r="BM56" s="5" t="str">
        <f t="shared" si="33"/>
        <v>MB</v>
      </c>
      <c r="BN56" s="100">
        <f t="shared" si="34"/>
        <v>0.33333333333333331</v>
      </c>
      <c r="BO56" s="5" t="str">
        <f t="shared" si="35"/>
        <v>MB</v>
      </c>
      <c r="BP56" s="101">
        <f>IF((E56="P"),SUM(BB56:BB56)/3,0)</f>
        <v>0.66666666666666663</v>
      </c>
      <c r="BQ56" s="95" t="str">
        <f t="shared" si="37"/>
        <v>MA</v>
      </c>
      <c r="BR56" s="54"/>
      <c r="BS56" s="54"/>
      <c r="BT56" s="54"/>
      <c r="BU56" s="54"/>
      <c r="BV56" s="13"/>
    </row>
    <row r="57" spans="1:75" ht="12.75" customHeight="1" x14ac:dyDescent="0.2">
      <c r="A57" s="3"/>
      <c r="B57" s="5">
        <f t="shared" ref="B57:B99" si="38">B56+1</f>
        <v>4</v>
      </c>
      <c r="C57" s="309" t="s">
        <v>121</v>
      </c>
      <c r="D57" s="310" t="s">
        <v>121</v>
      </c>
      <c r="E57" s="14" t="s">
        <v>4</v>
      </c>
      <c r="F57" s="84" t="s">
        <v>0</v>
      </c>
      <c r="G57" s="93">
        <f t="shared" si="1"/>
        <v>0</v>
      </c>
      <c r="H57" s="84" t="s">
        <v>24</v>
      </c>
      <c r="I57" s="93">
        <f t="shared" si="2"/>
        <v>1</v>
      </c>
      <c r="J57" s="84" t="s">
        <v>0</v>
      </c>
      <c r="K57" s="93">
        <f t="shared" si="3"/>
        <v>1</v>
      </c>
      <c r="L57" s="84" t="s">
        <v>25</v>
      </c>
      <c r="M57" s="93">
        <f t="shared" si="4"/>
        <v>1</v>
      </c>
      <c r="N57" s="84" t="s">
        <v>0</v>
      </c>
      <c r="O57" s="93">
        <f t="shared" si="5"/>
        <v>0</v>
      </c>
      <c r="P57" s="84" t="s">
        <v>0</v>
      </c>
      <c r="Q57" s="93">
        <f t="shared" si="6"/>
        <v>1</v>
      </c>
      <c r="R57" s="84" t="s">
        <v>26</v>
      </c>
      <c r="S57" s="86">
        <f t="shared" si="7"/>
        <v>0</v>
      </c>
      <c r="T57" s="84" t="s">
        <v>0</v>
      </c>
      <c r="U57" s="86">
        <f t="shared" si="8"/>
        <v>0</v>
      </c>
      <c r="V57" s="84" t="s">
        <v>24</v>
      </c>
      <c r="W57" s="86">
        <f t="shared" si="9"/>
        <v>0</v>
      </c>
      <c r="X57" s="84" t="s">
        <v>24</v>
      </c>
      <c r="Y57" s="86">
        <f t="shared" si="10"/>
        <v>1</v>
      </c>
      <c r="Z57" s="87" t="s">
        <v>0</v>
      </c>
      <c r="AA57" s="93">
        <f t="shared" si="11"/>
        <v>1</v>
      </c>
      <c r="AB57" s="87" t="s">
        <v>24</v>
      </c>
      <c r="AC57" s="93">
        <f t="shared" si="12"/>
        <v>1</v>
      </c>
      <c r="AD57" s="87" t="s">
        <v>0</v>
      </c>
      <c r="AE57" s="93">
        <f t="shared" si="13"/>
        <v>0</v>
      </c>
      <c r="AF57" s="87" t="s">
        <v>26</v>
      </c>
      <c r="AG57" s="93">
        <f t="shared" si="14"/>
        <v>1</v>
      </c>
      <c r="AH57" s="87" t="s">
        <v>24</v>
      </c>
      <c r="AI57" s="93">
        <f t="shared" si="15"/>
        <v>0</v>
      </c>
      <c r="AJ57" s="87" t="s">
        <v>25</v>
      </c>
      <c r="AK57" s="93">
        <f t="shared" si="16"/>
        <v>1</v>
      </c>
      <c r="AL57" s="87" t="s">
        <v>26</v>
      </c>
      <c r="AM57" s="93">
        <f t="shared" si="17"/>
        <v>0</v>
      </c>
      <c r="AN57" s="84" t="s">
        <v>39</v>
      </c>
      <c r="AO57" s="86">
        <f t="shared" si="18"/>
        <v>0</v>
      </c>
      <c r="AP57" s="84" t="s">
        <v>39</v>
      </c>
      <c r="AQ57" s="86">
        <f t="shared" si="19"/>
        <v>0</v>
      </c>
      <c r="AR57" s="84" t="s">
        <v>39</v>
      </c>
      <c r="AS57" s="86">
        <f t="shared" si="20"/>
        <v>0</v>
      </c>
      <c r="AT57" s="84" t="s">
        <v>39</v>
      </c>
      <c r="AU57" s="86">
        <f t="shared" si="21"/>
        <v>0</v>
      </c>
      <c r="AV57" s="84" t="s">
        <v>39</v>
      </c>
      <c r="AW57" s="86">
        <f t="shared" si="22"/>
        <v>0</v>
      </c>
      <c r="AX57" s="84" t="s">
        <v>39</v>
      </c>
      <c r="AY57" s="86">
        <f t="shared" si="23"/>
        <v>0</v>
      </c>
      <c r="AZ57" s="84" t="s">
        <v>39</v>
      </c>
      <c r="BA57" s="86">
        <f t="shared" si="24"/>
        <v>0</v>
      </c>
      <c r="BB57" s="84">
        <v>0</v>
      </c>
      <c r="BC57" s="89">
        <f>IF((E57="P"),SUM(F57:BB57),0)</f>
        <v>9</v>
      </c>
      <c r="BD57" s="90">
        <f t="shared" si="25"/>
        <v>33.333333333333336</v>
      </c>
      <c r="BE57" s="91">
        <f t="shared" si="26"/>
        <v>3.11111111</v>
      </c>
      <c r="BF57" s="5" t="str">
        <f>IF($E$54:$E$100="P",IF(AND((BD57&lt;50),(BD57&gt;=0)),"INICIAL",IF(AND((BD57&lt;80),(BD57&gt;49)),"INTERMEDIO",IF(AND((BD57&lt;=100),(BD57&gt;79)),"AVANZADO"))),0)</f>
        <v>INICIAL</v>
      </c>
      <c r="BG57" s="282">
        <f>IF((E57="P"),BE57-$BE$103,0)</f>
        <v>-0.51782959407407425</v>
      </c>
      <c r="BH57" s="283">
        <f t="shared" si="29"/>
        <v>0.26814748849892051</v>
      </c>
      <c r="BI57" s="284"/>
      <c r="BJ57" s="98">
        <f t="shared" si="30"/>
        <v>0.25</v>
      </c>
      <c r="BK57" s="5" t="str">
        <f t="shared" si="31"/>
        <v>B</v>
      </c>
      <c r="BL57" s="100">
        <f t="shared" si="32"/>
        <v>0.25</v>
      </c>
      <c r="BM57" s="5" t="str">
        <f t="shared" si="33"/>
        <v>B</v>
      </c>
      <c r="BN57" s="100">
        <f t="shared" si="34"/>
        <v>0.5</v>
      </c>
      <c r="BO57" s="5" t="str">
        <f t="shared" si="35"/>
        <v>MB</v>
      </c>
      <c r="BP57" s="101">
        <f t="shared" si="36"/>
        <v>0</v>
      </c>
      <c r="BQ57" s="95" t="str">
        <f t="shared" si="37"/>
        <v>B</v>
      </c>
      <c r="BR57" s="54"/>
      <c r="BS57" s="54"/>
      <c r="BT57" s="54"/>
      <c r="BU57" s="54"/>
      <c r="BV57" s="13"/>
    </row>
    <row r="58" spans="1:75" ht="12.75" customHeight="1" x14ac:dyDescent="0.2">
      <c r="A58" s="3"/>
      <c r="B58" s="5">
        <f t="shared" si="38"/>
        <v>5</v>
      </c>
      <c r="C58" s="309" t="s">
        <v>122</v>
      </c>
      <c r="D58" s="310" t="s">
        <v>122</v>
      </c>
      <c r="E58" s="14" t="s">
        <v>4</v>
      </c>
      <c r="F58" s="84" t="s">
        <v>24</v>
      </c>
      <c r="G58" s="93">
        <f t="shared" si="1"/>
        <v>1</v>
      </c>
      <c r="H58" s="84" t="s">
        <v>24</v>
      </c>
      <c r="I58" s="93">
        <f t="shared" si="2"/>
        <v>1</v>
      </c>
      <c r="J58" s="84" t="s">
        <v>0</v>
      </c>
      <c r="K58" s="93">
        <f t="shared" si="3"/>
        <v>1</v>
      </c>
      <c r="L58" s="84" t="s">
        <v>25</v>
      </c>
      <c r="M58" s="93">
        <f t="shared" si="4"/>
        <v>1</v>
      </c>
      <c r="N58" s="84" t="s">
        <v>24</v>
      </c>
      <c r="O58" s="93">
        <f t="shared" si="5"/>
        <v>0</v>
      </c>
      <c r="P58" s="84" t="s">
        <v>0</v>
      </c>
      <c r="Q58" s="93">
        <f t="shared" si="6"/>
        <v>1</v>
      </c>
      <c r="R58" s="84" t="s">
        <v>26</v>
      </c>
      <c r="S58" s="86">
        <f t="shared" si="7"/>
        <v>0</v>
      </c>
      <c r="T58" s="84" t="s">
        <v>26</v>
      </c>
      <c r="U58" s="86">
        <f t="shared" si="8"/>
        <v>1</v>
      </c>
      <c r="V58" s="84" t="s">
        <v>24</v>
      </c>
      <c r="W58" s="86">
        <f t="shared" si="9"/>
        <v>0</v>
      </c>
      <c r="X58" s="84" t="s">
        <v>0</v>
      </c>
      <c r="Y58" s="86">
        <f t="shared" si="10"/>
        <v>0</v>
      </c>
      <c r="Z58" s="87" t="s">
        <v>24</v>
      </c>
      <c r="AA58" s="93">
        <f t="shared" si="11"/>
        <v>0</v>
      </c>
      <c r="AB58" s="87" t="s">
        <v>26</v>
      </c>
      <c r="AC58" s="93">
        <f t="shared" si="12"/>
        <v>0</v>
      </c>
      <c r="AD58" s="87" t="s">
        <v>24</v>
      </c>
      <c r="AE58" s="93">
        <f t="shared" si="13"/>
        <v>1</v>
      </c>
      <c r="AF58" s="87" t="s">
        <v>24</v>
      </c>
      <c r="AG58" s="93">
        <f t="shared" si="14"/>
        <v>0</v>
      </c>
      <c r="AH58" s="87" t="s">
        <v>0</v>
      </c>
      <c r="AI58" s="93">
        <f t="shared" si="15"/>
        <v>1</v>
      </c>
      <c r="AJ58" s="87" t="s">
        <v>26</v>
      </c>
      <c r="AK58" s="93">
        <f t="shared" si="16"/>
        <v>0</v>
      </c>
      <c r="AL58" s="87" t="s">
        <v>0</v>
      </c>
      <c r="AM58" s="93">
        <f t="shared" si="17"/>
        <v>1</v>
      </c>
      <c r="AN58" s="84" t="s">
        <v>24</v>
      </c>
      <c r="AO58" s="86">
        <f t="shared" si="18"/>
        <v>1</v>
      </c>
      <c r="AP58" s="84" t="s">
        <v>0</v>
      </c>
      <c r="AQ58" s="86">
        <f t="shared" si="19"/>
        <v>1</v>
      </c>
      <c r="AR58" s="84" t="s">
        <v>24</v>
      </c>
      <c r="AS58" s="86">
        <f t="shared" si="20"/>
        <v>0</v>
      </c>
      <c r="AT58" s="84" t="s">
        <v>25</v>
      </c>
      <c r="AU58" s="86">
        <f t="shared" si="21"/>
        <v>0</v>
      </c>
      <c r="AV58" s="84" t="s">
        <v>0</v>
      </c>
      <c r="AW58" s="86">
        <f t="shared" si="22"/>
        <v>0</v>
      </c>
      <c r="AX58" s="84" t="s">
        <v>25</v>
      </c>
      <c r="AY58" s="86">
        <f t="shared" si="23"/>
        <v>0</v>
      </c>
      <c r="AZ58" s="84" t="s">
        <v>39</v>
      </c>
      <c r="BA58" s="86">
        <f t="shared" si="24"/>
        <v>0</v>
      </c>
      <c r="BB58" s="84">
        <v>1</v>
      </c>
      <c r="BC58" s="89">
        <f t="shared" ref="BC58:BC100" si="39">IF((E58="P"),SUM(F58:BB58),0)</f>
        <v>12</v>
      </c>
      <c r="BD58" s="90">
        <f t="shared" si="25"/>
        <v>44.444444444444443</v>
      </c>
      <c r="BE58" s="91">
        <f t="shared" si="26"/>
        <v>3.4814814800000002</v>
      </c>
      <c r="BF58" s="5" t="str">
        <f t="shared" si="27"/>
        <v>INICIAL</v>
      </c>
      <c r="BG58" s="282">
        <f t="shared" si="28"/>
        <v>-0.14745922407407397</v>
      </c>
      <c r="BH58" s="283">
        <f t="shared" si="29"/>
        <v>2.1744222764527955E-2</v>
      </c>
      <c r="BI58" s="284"/>
      <c r="BJ58" s="98">
        <f t="shared" si="30"/>
        <v>0.5</v>
      </c>
      <c r="BK58" s="5" t="str">
        <f t="shared" si="31"/>
        <v>MB</v>
      </c>
      <c r="BL58" s="100">
        <f>IF((E58="P"),(SUM(N58:S58)+SUM(X58:Y58)+SUM(AD58:AE58)+SUM(AL58:AM58)+SUM(AP58:AQ58)+SUM(AZ58:BA58))/8,0)</f>
        <v>0.5</v>
      </c>
      <c r="BM58" s="5" t="str">
        <f t="shared" si="33"/>
        <v>MB</v>
      </c>
      <c r="BN58" s="100">
        <f t="shared" si="34"/>
        <v>0.41666666666666669</v>
      </c>
      <c r="BO58" s="5" t="str">
        <f t="shared" si="35"/>
        <v>MB</v>
      </c>
      <c r="BP58" s="101">
        <f t="shared" si="36"/>
        <v>0.33333333333333331</v>
      </c>
      <c r="BQ58" s="95" t="str">
        <f t="shared" si="37"/>
        <v>MB</v>
      </c>
      <c r="BR58" s="54"/>
      <c r="BS58" s="54"/>
      <c r="BT58" s="54"/>
      <c r="BU58" s="54"/>
      <c r="BV58" s="13"/>
    </row>
    <row r="59" spans="1:75" ht="12.75" customHeight="1" x14ac:dyDescent="0.2">
      <c r="A59" s="3"/>
      <c r="B59" s="5">
        <f t="shared" si="38"/>
        <v>6</v>
      </c>
      <c r="C59" s="309" t="s">
        <v>123</v>
      </c>
      <c r="D59" s="310" t="s">
        <v>123</v>
      </c>
      <c r="E59" s="14" t="s">
        <v>4</v>
      </c>
      <c r="F59" s="84" t="s">
        <v>0</v>
      </c>
      <c r="G59" s="93">
        <f t="shared" si="1"/>
        <v>0</v>
      </c>
      <c r="H59" s="84" t="s">
        <v>24</v>
      </c>
      <c r="I59" s="93">
        <f t="shared" si="2"/>
        <v>1</v>
      </c>
      <c r="J59" s="84" t="s">
        <v>0</v>
      </c>
      <c r="K59" s="93">
        <f t="shared" si="3"/>
        <v>1</v>
      </c>
      <c r="L59" s="84" t="s">
        <v>25</v>
      </c>
      <c r="M59" s="93">
        <f t="shared" si="4"/>
        <v>1</v>
      </c>
      <c r="N59" s="84" t="s">
        <v>0</v>
      </c>
      <c r="O59" s="93">
        <f t="shared" si="5"/>
        <v>0</v>
      </c>
      <c r="P59" s="84" t="s">
        <v>0</v>
      </c>
      <c r="Q59" s="93">
        <f t="shared" si="6"/>
        <v>1</v>
      </c>
      <c r="R59" s="84" t="s">
        <v>26</v>
      </c>
      <c r="S59" s="86">
        <f t="shared" si="7"/>
        <v>0</v>
      </c>
      <c r="T59" s="84" t="s">
        <v>0</v>
      </c>
      <c r="U59" s="86">
        <f t="shared" si="8"/>
        <v>0</v>
      </c>
      <c r="V59" s="84" t="s">
        <v>0</v>
      </c>
      <c r="W59" s="86">
        <f t="shared" si="9"/>
        <v>0</v>
      </c>
      <c r="X59" s="84" t="s">
        <v>24</v>
      </c>
      <c r="Y59" s="86">
        <f t="shared" si="10"/>
        <v>1</v>
      </c>
      <c r="Z59" s="87" t="s">
        <v>0</v>
      </c>
      <c r="AA59" s="93">
        <f t="shared" si="11"/>
        <v>1</v>
      </c>
      <c r="AB59" s="87" t="s">
        <v>0</v>
      </c>
      <c r="AC59" s="93">
        <f t="shared" si="12"/>
        <v>0</v>
      </c>
      <c r="AD59" s="87" t="s">
        <v>39</v>
      </c>
      <c r="AE59" s="93">
        <f t="shared" si="13"/>
        <v>0</v>
      </c>
      <c r="AF59" s="87" t="s">
        <v>0</v>
      </c>
      <c r="AG59" s="93">
        <f t="shared" si="14"/>
        <v>0</v>
      </c>
      <c r="AH59" s="87" t="s">
        <v>0</v>
      </c>
      <c r="AI59" s="93">
        <f t="shared" si="15"/>
        <v>1</v>
      </c>
      <c r="AJ59" s="87" t="s">
        <v>0</v>
      </c>
      <c r="AK59" s="93">
        <f t="shared" si="16"/>
        <v>0</v>
      </c>
      <c r="AL59" s="87" t="s">
        <v>0</v>
      </c>
      <c r="AM59" s="93">
        <f t="shared" si="17"/>
        <v>1</v>
      </c>
      <c r="AN59" s="84" t="s">
        <v>39</v>
      </c>
      <c r="AO59" s="86">
        <f t="shared" si="18"/>
        <v>0</v>
      </c>
      <c r="AP59" s="84" t="s">
        <v>39</v>
      </c>
      <c r="AQ59" s="86">
        <f t="shared" si="19"/>
        <v>0</v>
      </c>
      <c r="AR59" s="84" t="s">
        <v>39</v>
      </c>
      <c r="AS59" s="86">
        <f t="shared" si="20"/>
        <v>0</v>
      </c>
      <c r="AT59" s="84" t="s">
        <v>39</v>
      </c>
      <c r="AU59" s="86">
        <f t="shared" si="21"/>
        <v>0</v>
      </c>
      <c r="AV59" s="84" t="s">
        <v>39</v>
      </c>
      <c r="AW59" s="86">
        <f t="shared" si="22"/>
        <v>0</v>
      </c>
      <c r="AX59" s="84" t="s">
        <v>39</v>
      </c>
      <c r="AY59" s="86">
        <f t="shared" si="23"/>
        <v>0</v>
      </c>
      <c r="AZ59" s="84" t="s">
        <v>39</v>
      </c>
      <c r="BA59" s="86">
        <f t="shared" si="24"/>
        <v>0</v>
      </c>
      <c r="BB59" s="84">
        <v>0</v>
      </c>
      <c r="BC59" s="89">
        <f t="shared" si="39"/>
        <v>8</v>
      </c>
      <c r="BD59" s="90">
        <f t="shared" si="25"/>
        <v>29.62962962962963</v>
      </c>
      <c r="BE59" s="91">
        <f t="shared" si="26"/>
        <v>2.9876543199999999</v>
      </c>
      <c r="BF59" s="5" t="str">
        <f t="shared" si="27"/>
        <v>INICIAL</v>
      </c>
      <c r="BG59" s="282">
        <f t="shared" si="28"/>
        <v>-0.64128638407407434</v>
      </c>
      <c r="BH59" s="283">
        <f t="shared" si="29"/>
        <v>0.41124822639880121</v>
      </c>
      <c r="BI59" s="284"/>
      <c r="BJ59" s="98">
        <f t="shared" si="30"/>
        <v>0.25</v>
      </c>
      <c r="BK59" s="5" t="str">
        <f t="shared" si="31"/>
        <v>B</v>
      </c>
      <c r="BL59" s="100">
        <f t="shared" si="32"/>
        <v>0.375</v>
      </c>
      <c r="BM59" s="5" t="str">
        <f t="shared" si="33"/>
        <v>MB</v>
      </c>
      <c r="BN59" s="100">
        <f t="shared" si="34"/>
        <v>0.33333333333333331</v>
      </c>
      <c r="BO59" s="5" t="str">
        <f t="shared" si="35"/>
        <v>MB</v>
      </c>
      <c r="BP59" s="101">
        <f t="shared" si="36"/>
        <v>0</v>
      </c>
      <c r="BQ59" s="95" t="str">
        <f t="shared" si="37"/>
        <v>B</v>
      </c>
      <c r="BR59" s="54"/>
      <c r="BS59" s="54"/>
      <c r="BT59" s="54"/>
      <c r="BU59" s="54"/>
      <c r="BV59" s="13"/>
    </row>
    <row r="60" spans="1:75" ht="12.75" customHeight="1" x14ac:dyDescent="0.2">
      <c r="A60" s="3"/>
      <c r="B60" s="5">
        <f t="shared" si="38"/>
        <v>7</v>
      </c>
      <c r="C60" s="309" t="s">
        <v>124</v>
      </c>
      <c r="D60" s="310" t="s">
        <v>124</v>
      </c>
      <c r="E60" s="14" t="s">
        <v>4</v>
      </c>
      <c r="F60" s="84" t="s">
        <v>25</v>
      </c>
      <c r="G60" s="93">
        <f t="shared" si="1"/>
        <v>0</v>
      </c>
      <c r="H60" s="84" t="s">
        <v>24</v>
      </c>
      <c r="I60" s="93">
        <f t="shared" si="2"/>
        <v>1</v>
      </c>
      <c r="J60" s="84" t="s">
        <v>0</v>
      </c>
      <c r="K60" s="93">
        <f t="shared" si="3"/>
        <v>1</v>
      </c>
      <c r="L60" s="84" t="s">
        <v>25</v>
      </c>
      <c r="M60" s="93">
        <f t="shared" si="4"/>
        <v>1</v>
      </c>
      <c r="N60" s="84" t="s">
        <v>26</v>
      </c>
      <c r="O60" s="93">
        <f t="shared" si="5"/>
        <v>1</v>
      </c>
      <c r="P60" s="84" t="s">
        <v>25</v>
      </c>
      <c r="Q60" s="93">
        <f t="shared" si="6"/>
        <v>0</v>
      </c>
      <c r="R60" s="84" t="s">
        <v>25</v>
      </c>
      <c r="S60" s="86">
        <f t="shared" si="7"/>
        <v>1</v>
      </c>
      <c r="T60" s="84" t="s">
        <v>0</v>
      </c>
      <c r="U60" s="86">
        <f t="shared" si="8"/>
        <v>0</v>
      </c>
      <c r="V60" s="84" t="s">
        <v>26</v>
      </c>
      <c r="W60" s="86">
        <f t="shared" si="9"/>
        <v>1</v>
      </c>
      <c r="X60" s="84" t="s">
        <v>24</v>
      </c>
      <c r="Y60" s="86">
        <f t="shared" si="10"/>
        <v>1</v>
      </c>
      <c r="Z60" s="87" t="s">
        <v>24</v>
      </c>
      <c r="AA60" s="93">
        <f t="shared" si="11"/>
        <v>0</v>
      </c>
      <c r="AB60" s="87" t="s">
        <v>24</v>
      </c>
      <c r="AC60" s="93">
        <f t="shared" si="12"/>
        <v>1</v>
      </c>
      <c r="AD60" s="87" t="s">
        <v>24</v>
      </c>
      <c r="AE60" s="93">
        <f t="shared" si="13"/>
        <v>1</v>
      </c>
      <c r="AF60" s="87" t="s">
        <v>0</v>
      </c>
      <c r="AG60" s="93">
        <f t="shared" si="14"/>
        <v>0</v>
      </c>
      <c r="AH60" s="87" t="s">
        <v>0</v>
      </c>
      <c r="AI60" s="93">
        <f t="shared" si="15"/>
        <v>1</v>
      </c>
      <c r="AJ60" s="87" t="s">
        <v>116</v>
      </c>
      <c r="AK60" s="93">
        <f t="shared" si="16"/>
        <v>0</v>
      </c>
      <c r="AL60" s="87" t="s">
        <v>116</v>
      </c>
      <c r="AM60" s="93">
        <f t="shared" si="17"/>
        <v>0</v>
      </c>
      <c r="AN60" s="84" t="s">
        <v>39</v>
      </c>
      <c r="AO60" s="86">
        <f t="shared" si="18"/>
        <v>0</v>
      </c>
      <c r="AP60" s="84" t="s">
        <v>39</v>
      </c>
      <c r="AQ60" s="86">
        <f t="shared" si="19"/>
        <v>0</v>
      </c>
      <c r="AR60" s="84" t="s">
        <v>39</v>
      </c>
      <c r="AS60" s="86">
        <f t="shared" si="20"/>
        <v>0</v>
      </c>
      <c r="AT60" s="84" t="s">
        <v>39</v>
      </c>
      <c r="AU60" s="86">
        <f t="shared" si="21"/>
        <v>0</v>
      </c>
      <c r="AV60" s="84" t="s">
        <v>39</v>
      </c>
      <c r="AW60" s="86">
        <f t="shared" si="22"/>
        <v>0</v>
      </c>
      <c r="AX60" s="84" t="s">
        <v>39</v>
      </c>
      <c r="AY60" s="86">
        <f t="shared" si="23"/>
        <v>0</v>
      </c>
      <c r="AZ60" s="84" t="s">
        <v>39</v>
      </c>
      <c r="BA60" s="86">
        <f t="shared" si="24"/>
        <v>0</v>
      </c>
      <c r="BB60" s="84">
        <v>0</v>
      </c>
      <c r="BC60" s="89">
        <f t="shared" si="39"/>
        <v>10</v>
      </c>
      <c r="BD60" s="90">
        <f t="shared" si="25"/>
        <v>37.037037037037038</v>
      </c>
      <c r="BE60" s="91">
        <f t="shared" si="26"/>
        <v>3.2345679000000001</v>
      </c>
      <c r="BF60" s="5" t="str">
        <f t="shared" si="27"/>
        <v>INICIAL</v>
      </c>
      <c r="BG60" s="282">
        <f t="shared" si="28"/>
        <v>-0.39437280407407416</v>
      </c>
      <c r="BH60" s="283">
        <f t="shared" si="29"/>
        <v>0.15552990859324808</v>
      </c>
      <c r="BI60" s="284"/>
      <c r="BJ60" s="98">
        <f t="shared" si="30"/>
        <v>0.5</v>
      </c>
      <c r="BK60" s="5" t="str">
        <f t="shared" si="31"/>
        <v>MB</v>
      </c>
      <c r="BL60" s="100">
        <f t="shared" si="32"/>
        <v>0.5</v>
      </c>
      <c r="BM60" s="5" t="str">
        <f t="shared" si="33"/>
        <v>MB</v>
      </c>
      <c r="BN60" s="100">
        <f t="shared" si="34"/>
        <v>0.33333333333333331</v>
      </c>
      <c r="BO60" s="5" t="str">
        <f t="shared" si="35"/>
        <v>MB</v>
      </c>
      <c r="BP60" s="101">
        <f t="shared" si="36"/>
        <v>0</v>
      </c>
      <c r="BQ60" s="95" t="str">
        <f>IF($E$54:$E$100="P",IF(BP60&lt;=0.25,"B",IF(BP60&lt;=0.5,"MB",IF(BP60&lt;=0.75,"MA",IF(BP60&lt;=1,"A")))),0)</f>
        <v>B</v>
      </c>
      <c r="BR60" s="54"/>
      <c r="BS60" s="54"/>
      <c r="BT60" s="54"/>
      <c r="BU60" s="54"/>
      <c r="BV60" s="13"/>
    </row>
    <row r="61" spans="1:75" ht="12.75" customHeight="1" x14ac:dyDescent="0.2">
      <c r="A61" s="3"/>
      <c r="B61" s="5">
        <f t="shared" si="38"/>
        <v>8</v>
      </c>
      <c r="C61" s="309" t="s">
        <v>125</v>
      </c>
      <c r="D61" s="310" t="s">
        <v>125</v>
      </c>
      <c r="E61" s="14" t="s">
        <v>4</v>
      </c>
      <c r="F61" s="84" t="s">
        <v>25</v>
      </c>
      <c r="G61" s="93">
        <f t="shared" si="1"/>
        <v>0</v>
      </c>
      <c r="H61" s="84" t="s">
        <v>24</v>
      </c>
      <c r="I61" s="93">
        <f t="shared" si="2"/>
        <v>1</v>
      </c>
      <c r="J61" s="84" t="s">
        <v>0</v>
      </c>
      <c r="K61" s="93">
        <f t="shared" si="3"/>
        <v>1</v>
      </c>
      <c r="L61" s="84" t="s">
        <v>24</v>
      </c>
      <c r="M61" s="93">
        <f t="shared" si="4"/>
        <v>0</v>
      </c>
      <c r="N61" s="84" t="s">
        <v>26</v>
      </c>
      <c r="O61" s="93">
        <f t="shared" si="5"/>
        <v>1</v>
      </c>
      <c r="P61" s="84" t="s">
        <v>25</v>
      </c>
      <c r="Q61" s="93">
        <f t="shared" si="6"/>
        <v>0</v>
      </c>
      <c r="R61" s="84" t="s">
        <v>25</v>
      </c>
      <c r="S61" s="86">
        <f t="shared" si="7"/>
        <v>1</v>
      </c>
      <c r="T61" s="84" t="s">
        <v>0</v>
      </c>
      <c r="U61" s="86">
        <f t="shared" si="8"/>
        <v>0</v>
      </c>
      <c r="V61" s="84" t="s">
        <v>26</v>
      </c>
      <c r="W61" s="86">
        <f t="shared" si="9"/>
        <v>1</v>
      </c>
      <c r="X61" s="84" t="s">
        <v>24</v>
      </c>
      <c r="Y61" s="86">
        <f t="shared" si="10"/>
        <v>1</v>
      </c>
      <c r="Z61" s="87" t="s">
        <v>24</v>
      </c>
      <c r="AA61" s="93">
        <f t="shared" si="11"/>
        <v>0</v>
      </c>
      <c r="AB61" s="87" t="s">
        <v>24</v>
      </c>
      <c r="AC61" s="93">
        <f t="shared" si="12"/>
        <v>1</v>
      </c>
      <c r="AD61" s="87" t="s">
        <v>25</v>
      </c>
      <c r="AE61" s="93">
        <f t="shared" si="13"/>
        <v>0</v>
      </c>
      <c r="AF61" s="87" t="s">
        <v>26</v>
      </c>
      <c r="AG61" s="93">
        <f t="shared" si="14"/>
        <v>1</v>
      </c>
      <c r="AH61" s="87" t="s">
        <v>0</v>
      </c>
      <c r="AI61" s="93">
        <f t="shared" si="15"/>
        <v>1</v>
      </c>
      <c r="AJ61" s="87" t="s">
        <v>39</v>
      </c>
      <c r="AK61" s="93">
        <f t="shared" si="16"/>
        <v>0</v>
      </c>
      <c r="AL61" s="87" t="s">
        <v>39</v>
      </c>
      <c r="AM61" s="93">
        <f t="shared" si="17"/>
        <v>0</v>
      </c>
      <c r="AN61" s="84" t="s">
        <v>39</v>
      </c>
      <c r="AO61" s="86">
        <f t="shared" si="18"/>
        <v>0</v>
      </c>
      <c r="AP61" s="84" t="s">
        <v>39</v>
      </c>
      <c r="AQ61" s="86">
        <f t="shared" si="19"/>
        <v>0</v>
      </c>
      <c r="AR61" s="84" t="s">
        <v>39</v>
      </c>
      <c r="AS61" s="86">
        <f t="shared" si="20"/>
        <v>0</v>
      </c>
      <c r="AT61" s="84" t="s">
        <v>39</v>
      </c>
      <c r="AU61" s="86">
        <f t="shared" si="21"/>
        <v>0</v>
      </c>
      <c r="AV61" s="84" t="s">
        <v>39</v>
      </c>
      <c r="AW61" s="86">
        <f t="shared" si="22"/>
        <v>0</v>
      </c>
      <c r="AX61" s="84" t="s">
        <v>39</v>
      </c>
      <c r="AY61" s="86">
        <f t="shared" si="23"/>
        <v>0</v>
      </c>
      <c r="AZ61" s="84" t="s">
        <v>39</v>
      </c>
      <c r="BA61" s="86">
        <f t="shared" si="24"/>
        <v>0</v>
      </c>
      <c r="BB61" s="84">
        <v>0</v>
      </c>
      <c r="BC61" s="89">
        <f t="shared" si="39"/>
        <v>9</v>
      </c>
      <c r="BD61" s="90">
        <f t="shared" si="25"/>
        <v>33.333333333333336</v>
      </c>
      <c r="BE61" s="91">
        <f t="shared" si="26"/>
        <v>3.11111111</v>
      </c>
      <c r="BF61" s="5" t="str">
        <f t="shared" si="27"/>
        <v>INICIAL</v>
      </c>
      <c r="BG61" s="282">
        <f t="shared" si="28"/>
        <v>-0.51782959407407425</v>
      </c>
      <c r="BH61" s="283">
        <f t="shared" si="29"/>
        <v>0.26814748849892051</v>
      </c>
      <c r="BI61" s="284"/>
      <c r="BJ61" s="98">
        <f t="shared" si="30"/>
        <v>0.5</v>
      </c>
      <c r="BK61" s="5" t="str">
        <f t="shared" si="31"/>
        <v>MB</v>
      </c>
      <c r="BL61" s="100">
        <f>IF((E61="P"),(SUM(N61:S61)+SUM(X61:Y61)+SUM(AD61:AE61)+SUM(AL61:AM61)+SUM(AP61:AQ61)+SUM(AZ61:BA61))/8,0)</f>
        <v>0.375</v>
      </c>
      <c r="BM61" s="5" t="str">
        <f>IF($E$54:$E$100="P",IF(BL61&lt;=0.25,"B",IF(BL61&lt;=0.5,"MB",IF(BL61=0.75,"MA",IF(BL61&lt;=1,"A")))),0)</f>
        <v>MB</v>
      </c>
      <c r="BN61" s="100">
        <f t="shared" si="34"/>
        <v>0.33333333333333331</v>
      </c>
      <c r="BO61" s="5" t="str">
        <f t="shared" si="35"/>
        <v>MB</v>
      </c>
      <c r="BP61" s="101">
        <f t="shared" si="36"/>
        <v>0</v>
      </c>
      <c r="BQ61" s="95" t="str">
        <f t="shared" si="37"/>
        <v>B</v>
      </c>
      <c r="BR61" s="54"/>
      <c r="BS61" s="54"/>
      <c r="BT61" s="54"/>
      <c r="BU61" s="54"/>
      <c r="BV61" s="13"/>
    </row>
    <row r="62" spans="1:75" ht="12.75" customHeight="1" x14ac:dyDescent="0.2">
      <c r="A62" s="3"/>
      <c r="B62" s="5">
        <f t="shared" si="38"/>
        <v>9</v>
      </c>
      <c r="C62" s="309" t="s">
        <v>126</v>
      </c>
      <c r="D62" s="310" t="s">
        <v>126</v>
      </c>
      <c r="E62" s="14" t="s">
        <v>4</v>
      </c>
      <c r="F62" s="84" t="s">
        <v>0</v>
      </c>
      <c r="G62" s="93">
        <f t="shared" si="1"/>
        <v>0</v>
      </c>
      <c r="H62" s="84" t="s">
        <v>26</v>
      </c>
      <c r="I62" s="93">
        <f t="shared" si="2"/>
        <v>0</v>
      </c>
      <c r="J62" s="84" t="s">
        <v>25</v>
      </c>
      <c r="K62" s="93">
        <f t="shared" si="3"/>
        <v>0</v>
      </c>
      <c r="L62" s="84" t="s">
        <v>26</v>
      </c>
      <c r="M62" s="93">
        <f t="shared" si="4"/>
        <v>0</v>
      </c>
      <c r="N62" s="84" t="s">
        <v>26</v>
      </c>
      <c r="O62" s="93">
        <f t="shared" si="5"/>
        <v>1</v>
      </c>
      <c r="P62" s="84" t="s">
        <v>0</v>
      </c>
      <c r="Q62" s="93">
        <f t="shared" si="6"/>
        <v>1</v>
      </c>
      <c r="R62" s="84" t="s">
        <v>25</v>
      </c>
      <c r="S62" s="86">
        <f t="shared" si="7"/>
        <v>1</v>
      </c>
      <c r="T62" s="84" t="s">
        <v>0</v>
      </c>
      <c r="U62" s="86">
        <f t="shared" si="8"/>
        <v>0</v>
      </c>
      <c r="V62" s="84" t="s">
        <v>0</v>
      </c>
      <c r="W62" s="86">
        <f t="shared" si="9"/>
        <v>0</v>
      </c>
      <c r="X62" s="84" t="s">
        <v>26</v>
      </c>
      <c r="Y62" s="86">
        <f t="shared" si="10"/>
        <v>0</v>
      </c>
      <c r="Z62" s="87" t="s">
        <v>24</v>
      </c>
      <c r="AA62" s="93">
        <f t="shared" si="11"/>
        <v>0</v>
      </c>
      <c r="AB62" s="87" t="s">
        <v>25</v>
      </c>
      <c r="AC62" s="93">
        <f t="shared" si="12"/>
        <v>0</v>
      </c>
      <c r="AD62" s="87" t="s">
        <v>26</v>
      </c>
      <c r="AE62" s="93">
        <f t="shared" si="13"/>
        <v>0</v>
      </c>
      <c r="AF62" s="87" t="s">
        <v>26</v>
      </c>
      <c r="AG62" s="93">
        <f t="shared" si="14"/>
        <v>1</v>
      </c>
      <c r="AH62" s="87" t="s">
        <v>0</v>
      </c>
      <c r="AI62" s="93">
        <f t="shared" si="15"/>
        <v>1</v>
      </c>
      <c r="AJ62" s="87" t="s">
        <v>0</v>
      </c>
      <c r="AK62" s="93">
        <f t="shared" si="16"/>
        <v>0</v>
      </c>
      <c r="AL62" s="87" t="s">
        <v>25</v>
      </c>
      <c r="AM62" s="93">
        <f t="shared" si="17"/>
        <v>0</v>
      </c>
      <c r="AN62" s="84" t="s">
        <v>24</v>
      </c>
      <c r="AO62" s="86">
        <f t="shared" si="18"/>
        <v>1</v>
      </c>
      <c r="AP62" s="84" t="s">
        <v>0</v>
      </c>
      <c r="AQ62" s="86">
        <f t="shared" si="19"/>
        <v>1</v>
      </c>
      <c r="AR62" s="84" t="s">
        <v>0</v>
      </c>
      <c r="AS62" s="86">
        <f t="shared" si="20"/>
        <v>0</v>
      </c>
      <c r="AT62" s="84" t="s">
        <v>0</v>
      </c>
      <c r="AU62" s="86">
        <f t="shared" si="21"/>
        <v>0</v>
      </c>
      <c r="AV62" s="84" t="s">
        <v>0</v>
      </c>
      <c r="AW62" s="86">
        <f t="shared" si="22"/>
        <v>0</v>
      </c>
      <c r="AX62" s="84" t="s">
        <v>24</v>
      </c>
      <c r="AY62" s="86">
        <f t="shared" si="23"/>
        <v>0</v>
      </c>
      <c r="AZ62" s="84" t="s">
        <v>25</v>
      </c>
      <c r="BA62" s="86">
        <f t="shared" si="24"/>
        <v>1</v>
      </c>
      <c r="BB62" s="84">
        <v>2</v>
      </c>
      <c r="BC62" s="89">
        <f t="shared" si="39"/>
        <v>10</v>
      </c>
      <c r="BD62" s="90">
        <f t="shared" si="25"/>
        <v>37.037037037037038</v>
      </c>
      <c r="BE62" s="91">
        <f t="shared" si="26"/>
        <v>3.2345679000000001</v>
      </c>
      <c r="BF62" s="5" t="str">
        <f t="shared" si="27"/>
        <v>INICIAL</v>
      </c>
      <c r="BG62" s="282">
        <f>IF((E62="P"),BE62-$BE$103,0)</f>
        <v>-0.39437280407407416</v>
      </c>
      <c r="BH62" s="283">
        <f t="shared" si="29"/>
        <v>0.15552990859324808</v>
      </c>
      <c r="BI62" s="284"/>
      <c r="BJ62" s="98">
        <f t="shared" si="30"/>
        <v>0.25</v>
      </c>
      <c r="BK62" s="5" t="str">
        <f t="shared" si="31"/>
        <v>B</v>
      </c>
      <c r="BL62" s="100">
        <f t="shared" si="32"/>
        <v>0.625</v>
      </c>
      <c r="BM62" s="5" t="str">
        <f t="shared" si="33"/>
        <v>A</v>
      </c>
      <c r="BN62" s="100">
        <f>IF((E62="P"),(SUM(H62:M62)+SUM(T62:W62)+SUM(Z62:AA62)+SUM(AF62:AG62)+SUM(AJ62:AK62)+SUM(AN62:AO62)+SUM(AR62:AW62))/12,0)</f>
        <v>0.16666666666666666</v>
      </c>
      <c r="BO62" s="5" t="str">
        <f>IF($E$54:$E$100="P",IF(BN62&lt;=0.25,"B",IF(BN62&lt;=0.5,"MB",IF(BN62&lt;=0.75,"MA",IF(BN62&lt;=1,"A")))),0)</f>
        <v>B</v>
      </c>
      <c r="BP62" s="101">
        <f t="shared" si="36"/>
        <v>0.66666666666666663</v>
      </c>
      <c r="BQ62" s="95" t="str">
        <f t="shared" si="37"/>
        <v>MA</v>
      </c>
      <c r="BR62" s="54"/>
      <c r="BS62" s="54"/>
      <c r="BT62" s="54"/>
      <c r="BU62" s="54"/>
      <c r="BV62" s="13"/>
    </row>
    <row r="63" spans="1:75" ht="12.75" customHeight="1" x14ac:dyDescent="0.2">
      <c r="A63" s="3"/>
      <c r="B63" s="5">
        <f t="shared" si="38"/>
        <v>10</v>
      </c>
      <c r="C63" s="437" t="s">
        <v>145</v>
      </c>
      <c r="D63" s="438" t="s">
        <v>144</v>
      </c>
      <c r="E63" s="14" t="s">
        <v>4</v>
      </c>
      <c r="F63" s="84" t="s">
        <v>39</v>
      </c>
      <c r="G63" s="93">
        <f t="shared" si="1"/>
        <v>0</v>
      </c>
      <c r="H63" s="84" t="s">
        <v>24</v>
      </c>
      <c r="I63" s="93">
        <f t="shared" si="2"/>
        <v>1</v>
      </c>
      <c r="J63" s="84" t="s">
        <v>39</v>
      </c>
      <c r="K63" s="93">
        <f t="shared" si="3"/>
        <v>0</v>
      </c>
      <c r="L63" s="84" t="s">
        <v>25</v>
      </c>
      <c r="M63" s="93">
        <f t="shared" si="4"/>
        <v>1</v>
      </c>
      <c r="N63" s="84" t="s">
        <v>26</v>
      </c>
      <c r="O63" s="93">
        <f t="shared" si="5"/>
        <v>1</v>
      </c>
      <c r="P63" s="84" t="s">
        <v>0</v>
      </c>
      <c r="Q63" s="93">
        <f t="shared" si="6"/>
        <v>1</v>
      </c>
      <c r="R63" s="84" t="s">
        <v>26</v>
      </c>
      <c r="S63" s="86">
        <f t="shared" si="7"/>
        <v>0</v>
      </c>
      <c r="T63" s="84" t="s">
        <v>24</v>
      </c>
      <c r="U63" s="86">
        <f t="shared" si="8"/>
        <v>0</v>
      </c>
      <c r="V63" s="84" t="s">
        <v>26</v>
      </c>
      <c r="W63" s="86">
        <f t="shared" si="9"/>
        <v>1</v>
      </c>
      <c r="X63" s="84" t="s">
        <v>26</v>
      </c>
      <c r="Y63" s="86">
        <f t="shared" si="10"/>
        <v>0</v>
      </c>
      <c r="Z63" s="87" t="s">
        <v>26</v>
      </c>
      <c r="AA63" s="93">
        <f t="shared" si="11"/>
        <v>0</v>
      </c>
      <c r="AB63" s="87" t="s">
        <v>25</v>
      </c>
      <c r="AC63" s="93">
        <f t="shared" si="12"/>
        <v>0</v>
      </c>
      <c r="AD63" s="87" t="s">
        <v>25</v>
      </c>
      <c r="AE63" s="93">
        <f t="shared" si="13"/>
        <v>0</v>
      </c>
      <c r="AF63" s="87" t="s">
        <v>26</v>
      </c>
      <c r="AG63" s="93">
        <f t="shared" si="14"/>
        <v>1</v>
      </c>
      <c r="AH63" s="87" t="s">
        <v>24</v>
      </c>
      <c r="AI63" s="93">
        <f t="shared" si="15"/>
        <v>0</v>
      </c>
      <c r="AJ63" s="87" t="s">
        <v>0</v>
      </c>
      <c r="AK63" s="93">
        <f t="shared" si="16"/>
        <v>0</v>
      </c>
      <c r="AL63" s="87" t="s">
        <v>25</v>
      </c>
      <c r="AM63" s="93">
        <f t="shared" si="17"/>
        <v>0</v>
      </c>
      <c r="AN63" s="84" t="s">
        <v>39</v>
      </c>
      <c r="AO63" s="86">
        <f t="shared" si="18"/>
        <v>0</v>
      </c>
      <c r="AP63" s="84" t="s">
        <v>39</v>
      </c>
      <c r="AQ63" s="86">
        <f t="shared" si="19"/>
        <v>0</v>
      </c>
      <c r="AR63" s="84" t="s">
        <v>39</v>
      </c>
      <c r="AS63" s="86">
        <f t="shared" si="20"/>
        <v>0</v>
      </c>
      <c r="AT63" s="84" t="s">
        <v>26</v>
      </c>
      <c r="AU63" s="86">
        <f t="shared" si="21"/>
        <v>1</v>
      </c>
      <c r="AV63" s="84" t="s">
        <v>24</v>
      </c>
      <c r="AW63" s="86">
        <f t="shared" si="22"/>
        <v>1</v>
      </c>
      <c r="AX63" s="84" t="s">
        <v>26</v>
      </c>
      <c r="AY63" s="86">
        <f t="shared" si="23"/>
        <v>1</v>
      </c>
      <c r="AZ63" s="84" t="s">
        <v>24</v>
      </c>
      <c r="BA63" s="86">
        <f t="shared" si="24"/>
        <v>0</v>
      </c>
      <c r="BB63" s="84">
        <v>1</v>
      </c>
      <c r="BC63" s="89">
        <f t="shared" si="39"/>
        <v>10</v>
      </c>
      <c r="BD63" s="90">
        <f t="shared" si="25"/>
        <v>37.037037037037038</v>
      </c>
      <c r="BE63" s="91">
        <f t="shared" si="26"/>
        <v>3.2345679000000001</v>
      </c>
      <c r="BF63" s="5" t="str">
        <f t="shared" si="27"/>
        <v>INICIAL</v>
      </c>
      <c r="BG63" s="282">
        <f t="shared" si="28"/>
        <v>-0.39437280407407416</v>
      </c>
      <c r="BH63" s="283">
        <f t="shared" si="29"/>
        <v>0.15552990859324808</v>
      </c>
      <c r="BI63" s="284"/>
      <c r="BJ63" s="98">
        <f t="shared" si="30"/>
        <v>0.25</v>
      </c>
      <c r="BK63" s="5" t="str">
        <f t="shared" si="31"/>
        <v>B</v>
      </c>
      <c r="BL63" s="100">
        <f t="shared" si="32"/>
        <v>0.25</v>
      </c>
      <c r="BM63" s="5" t="str">
        <f t="shared" si="33"/>
        <v>B</v>
      </c>
      <c r="BN63" s="100">
        <f t="shared" si="34"/>
        <v>0.5</v>
      </c>
      <c r="BO63" s="5" t="str">
        <f t="shared" si="35"/>
        <v>MB</v>
      </c>
      <c r="BP63" s="101">
        <f t="shared" si="36"/>
        <v>0.33333333333333331</v>
      </c>
      <c r="BQ63" s="95" t="str">
        <f t="shared" si="37"/>
        <v>MB</v>
      </c>
      <c r="BR63" s="54"/>
      <c r="BS63" s="54"/>
      <c r="BT63" s="54"/>
      <c r="BU63" s="54"/>
      <c r="BV63" s="13"/>
    </row>
    <row r="64" spans="1:75" ht="12.75" customHeight="1" x14ac:dyDescent="0.2">
      <c r="A64" s="3"/>
      <c r="B64" s="5">
        <f t="shared" si="38"/>
        <v>11</v>
      </c>
      <c r="C64" s="309" t="s">
        <v>127</v>
      </c>
      <c r="D64" s="310" t="s">
        <v>127</v>
      </c>
      <c r="E64" s="14" t="s">
        <v>4</v>
      </c>
      <c r="F64" s="84" t="s">
        <v>0</v>
      </c>
      <c r="G64" s="93">
        <f t="shared" si="1"/>
        <v>0</v>
      </c>
      <c r="H64" s="84" t="s">
        <v>24</v>
      </c>
      <c r="I64" s="93">
        <f t="shared" si="2"/>
        <v>1</v>
      </c>
      <c r="J64" s="84" t="s">
        <v>25</v>
      </c>
      <c r="K64" s="93">
        <f t="shared" si="3"/>
        <v>0</v>
      </c>
      <c r="L64" s="84" t="s">
        <v>26</v>
      </c>
      <c r="M64" s="93">
        <f t="shared" si="4"/>
        <v>0</v>
      </c>
      <c r="N64" s="84" t="s">
        <v>0</v>
      </c>
      <c r="O64" s="93">
        <f t="shared" si="5"/>
        <v>0</v>
      </c>
      <c r="P64" s="84" t="s">
        <v>25</v>
      </c>
      <c r="Q64" s="93">
        <f t="shared" si="6"/>
        <v>0</v>
      </c>
      <c r="R64" s="84" t="s">
        <v>26</v>
      </c>
      <c r="S64" s="86">
        <f t="shared" si="7"/>
        <v>0</v>
      </c>
      <c r="T64" s="84" t="s">
        <v>0</v>
      </c>
      <c r="U64" s="86">
        <f t="shared" si="8"/>
        <v>0</v>
      </c>
      <c r="V64" s="84" t="s">
        <v>24</v>
      </c>
      <c r="W64" s="86">
        <f t="shared" si="9"/>
        <v>0</v>
      </c>
      <c r="X64" s="84" t="s">
        <v>25</v>
      </c>
      <c r="Y64" s="86">
        <f t="shared" si="10"/>
        <v>0</v>
      </c>
      <c r="Z64" s="87" t="s">
        <v>26</v>
      </c>
      <c r="AA64" s="93">
        <f t="shared" si="11"/>
        <v>0</v>
      </c>
      <c r="AB64" s="87" t="s">
        <v>0</v>
      </c>
      <c r="AC64" s="93">
        <f t="shared" si="12"/>
        <v>0</v>
      </c>
      <c r="AD64" s="87" t="s">
        <v>24</v>
      </c>
      <c r="AE64" s="93">
        <f t="shared" si="13"/>
        <v>1</v>
      </c>
      <c r="AF64" s="87" t="s">
        <v>0</v>
      </c>
      <c r="AG64" s="93">
        <f t="shared" si="14"/>
        <v>0</v>
      </c>
      <c r="AH64" s="87" t="s">
        <v>24</v>
      </c>
      <c r="AI64" s="93">
        <f t="shared" si="15"/>
        <v>0</v>
      </c>
      <c r="AJ64" s="87" t="s">
        <v>24</v>
      </c>
      <c r="AK64" s="93">
        <f t="shared" si="16"/>
        <v>0</v>
      </c>
      <c r="AL64" s="87" t="s">
        <v>0</v>
      </c>
      <c r="AM64" s="93">
        <f t="shared" si="17"/>
        <v>1</v>
      </c>
      <c r="AN64" s="84" t="s">
        <v>25</v>
      </c>
      <c r="AO64" s="86">
        <f t="shared" si="18"/>
        <v>0</v>
      </c>
      <c r="AP64" s="84" t="s">
        <v>26</v>
      </c>
      <c r="AQ64" s="86">
        <f t="shared" si="19"/>
        <v>0</v>
      </c>
      <c r="AR64" s="84" t="s">
        <v>24</v>
      </c>
      <c r="AS64" s="86">
        <f t="shared" si="20"/>
        <v>0</v>
      </c>
      <c r="AT64" s="84" t="s">
        <v>0</v>
      </c>
      <c r="AU64" s="86">
        <f t="shared" si="21"/>
        <v>0</v>
      </c>
      <c r="AV64" s="84" t="s">
        <v>0</v>
      </c>
      <c r="AW64" s="86">
        <f t="shared" si="22"/>
        <v>0</v>
      </c>
      <c r="AX64" s="84" t="s">
        <v>0</v>
      </c>
      <c r="AY64" s="86">
        <f t="shared" si="23"/>
        <v>0</v>
      </c>
      <c r="AZ64" s="84" t="s">
        <v>0</v>
      </c>
      <c r="BA64" s="86">
        <f t="shared" si="24"/>
        <v>0</v>
      </c>
      <c r="BB64" s="84">
        <v>0</v>
      </c>
      <c r="BC64" s="89">
        <f t="shared" si="39"/>
        <v>3</v>
      </c>
      <c r="BD64" s="90">
        <f t="shared" si="25"/>
        <v>11.111111111111111</v>
      </c>
      <c r="BE64" s="91">
        <f t="shared" si="26"/>
        <v>2.3703703699999998</v>
      </c>
      <c r="BF64" s="5" t="str">
        <f t="shared" si="27"/>
        <v>INICIAL</v>
      </c>
      <c r="BG64" s="282">
        <f t="shared" si="28"/>
        <v>-1.2585703340740744</v>
      </c>
      <c r="BH64" s="283">
        <f t="shared" si="29"/>
        <v>1.5839992858113272</v>
      </c>
      <c r="BI64" s="284"/>
      <c r="BJ64" s="98">
        <f t="shared" si="30"/>
        <v>0</v>
      </c>
      <c r="BK64" s="5" t="str">
        <f>IF($E$54:$E$100="P",IF(BJ64&lt;=0.25,"B",IF(BJ64&lt;=0.5,"MB",IF(BJ64&lt;=0.75,"MA",IF(BJ64&lt;=1,"A")))),0)</f>
        <v>B</v>
      </c>
      <c r="BL64" s="100">
        <f t="shared" si="32"/>
        <v>0.25</v>
      </c>
      <c r="BM64" s="5" t="str">
        <f t="shared" si="33"/>
        <v>B</v>
      </c>
      <c r="BN64" s="100">
        <f t="shared" si="34"/>
        <v>8.3333333333333329E-2</v>
      </c>
      <c r="BO64" s="5" t="str">
        <f t="shared" si="35"/>
        <v>B</v>
      </c>
      <c r="BP64" s="101">
        <f t="shared" si="36"/>
        <v>0</v>
      </c>
      <c r="BQ64" s="95" t="str">
        <f t="shared" si="37"/>
        <v>B</v>
      </c>
      <c r="BR64" s="54"/>
      <c r="BS64" s="54"/>
      <c r="BT64" s="54"/>
      <c r="BU64" s="54"/>
      <c r="BV64" s="13"/>
    </row>
    <row r="65" spans="1:93" ht="12.75" customHeight="1" x14ac:dyDescent="0.2">
      <c r="A65" s="3"/>
      <c r="B65" s="5">
        <f t="shared" si="38"/>
        <v>12</v>
      </c>
      <c r="C65" s="309" t="s">
        <v>128</v>
      </c>
      <c r="D65" s="310" t="s">
        <v>128</v>
      </c>
      <c r="E65" s="14" t="s">
        <v>4</v>
      </c>
      <c r="F65" s="84" t="s">
        <v>39</v>
      </c>
      <c r="G65" s="93">
        <f t="shared" si="1"/>
        <v>0</v>
      </c>
      <c r="H65" s="84" t="s">
        <v>26</v>
      </c>
      <c r="I65" s="93">
        <f t="shared" si="2"/>
        <v>0</v>
      </c>
      <c r="J65" s="84" t="s">
        <v>0</v>
      </c>
      <c r="K65" s="93">
        <f t="shared" si="3"/>
        <v>1</v>
      </c>
      <c r="L65" s="84" t="s">
        <v>25</v>
      </c>
      <c r="M65" s="93">
        <f t="shared" si="4"/>
        <v>1</v>
      </c>
      <c r="N65" s="84" t="s">
        <v>0</v>
      </c>
      <c r="O65" s="93">
        <f t="shared" si="5"/>
        <v>0</v>
      </c>
      <c r="P65" s="84" t="s">
        <v>0</v>
      </c>
      <c r="Q65" s="93">
        <f t="shared" si="6"/>
        <v>1</v>
      </c>
      <c r="R65" s="84" t="s">
        <v>25</v>
      </c>
      <c r="S65" s="86">
        <f t="shared" si="7"/>
        <v>1</v>
      </c>
      <c r="T65" s="84" t="s">
        <v>25</v>
      </c>
      <c r="U65" s="86">
        <f t="shared" si="8"/>
        <v>0</v>
      </c>
      <c r="V65" s="84" t="s">
        <v>26</v>
      </c>
      <c r="W65" s="86">
        <f t="shared" si="9"/>
        <v>1</v>
      </c>
      <c r="X65" s="84" t="s">
        <v>24</v>
      </c>
      <c r="Y65" s="86">
        <f t="shared" si="10"/>
        <v>1</v>
      </c>
      <c r="Z65" s="87" t="s">
        <v>0</v>
      </c>
      <c r="AA65" s="93">
        <f t="shared" si="11"/>
        <v>1</v>
      </c>
      <c r="AB65" s="87" t="s">
        <v>0</v>
      </c>
      <c r="AC65" s="93">
        <f t="shared" si="12"/>
        <v>0</v>
      </c>
      <c r="AD65" s="87" t="s">
        <v>0</v>
      </c>
      <c r="AE65" s="93">
        <f t="shared" si="13"/>
        <v>0</v>
      </c>
      <c r="AF65" s="87" t="s">
        <v>25</v>
      </c>
      <c r="AG65" s="93">
        <f t="shared" si="14"/>
        <v>0</v>
      </c>
      <c r="AH65" s="87" t="s">
        <v>0</v>
      </c>
      <c r="AI65" s="93">
        <f t="shared" si="15"/>
        <v>1</v>
      </c>
      <c r="AJ65" s="87" t="s">
        <v>25</v>
      </c>
      <c r="AK65" s="93">
        <f t="shared" si="16"/>
        <v>1</v>
      </c>
      <c r="AL65" s="87" t="s">
        <v>0</v>
      </c>
      <c r="AM65" s="93">
        <f t="shared" si="17"/>
        <v>1</v>
      </c>
      <c r="AN65" s="84" t="s">
        <v>24</v>
      </c>
      <c r="AO65" s="86">
        <f t="shared" si="18"/>
        <v>1</v>
      </c>
      <c r="AP65" s="84" t="s">
        <v>0</v>
      </c>
      <c r="AQ65" s="86">
        <f t="shared" si="19"/>
        <v>1</v>
      </c>
      <c r="AR65" s="84" t="s">
        <v>25</v>
      </c>
      <c r="AS65" s="86">
        <f t="shared" si="20"/>
        <v>1</v>
      </c>
      <c r="AT65" s="84" t="s">
        <v>26</v>
      </c>
      <c r="AU65" s="86">
        <f t="shared" si="21"/>
        <v>1</v>
      </c>
      <c r="AV65" s="84" t="s">
        <v>25</v>
      </c>
      <c r="AW65" s="86">
        <f t="shared" si="22"/>
        <v>0</v>
      </c>
      <c r="AX65" s="84" t="s">
        <v>26</v>
      </c>
      <c r="AY65" s="86">
        <f t="shared" si="23"/>
        <v>1</v>
      </c>
      <c r="AZ65" s="84" t="s">
        <v>25</v>
      </c>
      <c r="BA65" s="86">
        <f t="shared" si="24"/>
        <v>1</v>
      </c>
      <c r="BB65" s="84">
        <v>3</v>
      </c>
      <c r="BC65" s="89">
        <f t="shared" si="39"/>
        <v>19</v>
      </c>
      <c r="BD65" s="90">
        <f t="shared" si="25"/>
        <v>70.370370370370367</v>
      </c>
      <c r="BE65" s="91">
        <f t="shared" si="26"/>
        <v>4.7777630000000002</v>
      </c>
      <c r="BF65" s="5" t="str">
        <f t="shared" si="27"/>
        <v>INTERMEDIO</v>
      </c>
      <c r="BG65" s="282">
        <f t="shared" si="28"/>
        <v>1.148822295925926</v>
      </c>
      <c r="BH65" s="283">
        <f t="shared" si="29"/>
        <v>1.3197926676165159</v>
      </c>
      <c r="BI65" s="284"/>
      <c r="BJ65" s="98">
        <f t="shared" si="30"/>
        <v>0.5</v>
      </c>
      <c r="BK65" s="5" t="str">
        <f t="shared" si="31"/>
        <v>MB</v>
      </c>
      <c r="BL65" s="100">
        <f t="shared" si="32"/>
        <v>0.75</v>
      </c>
      <c r="BM65" s="5" t="str">
        <f t="shared" si="33"/>
        <v>MA</v>
      </c>
      <c r="BN65" s="100">
        <f t="shared" si="34"/>
        <v>0.66666666666666663</v>
      </c>
      <c r="BO65" s="5" t="str">
        <f t="shared" si="35"/>
        <v>MA</v>
      </c>
      <c r="BP65" s="101">
        <f t="shared" si="36"/>
        <v>1</v>
      </c>
      <c r="BQ65" s="95" t="str">
        <f t="shared" si="37"/>
        <v>A</v>
      </c>
      <c r="BR65" s="54"/>
      <c r="BS65" s="54"/>
      <c r="BT65" s="54"/>
      <c r="BU65" s="54"/>
      <c r="BV65" s="13"/>
    </row>
    <row r="66" spans="1:93" ht="12.75" customHeight="1" x14ac:dyDescent="0.2">
      <c r="A66" s="3"/>
      <c r="B66" s="5">
        <f t="shared" si="38"/>
        <v>13</v>
      </c>
      <c r="C66" s="309" t="s">
        <v>129</v>
      </c>
      <c r="D66" s="310" t="s">
        <v>129</v>
      </c>
      <c r="E66" s="14" t="s">
        <v>4</v>
      </c>
      <c r="F66" s="84" t="s">
        <v>24</v>
      </c>
      <c r="G66" s="93">
        <f t="shared" si="1"/>
        <v>1</v>
      </c>
      <c r="H66" s="84" t="s">
        <v>24</v>
      </c>
      <c r="I66" s="93">
        <f t="shared" si="2"/>
        <v>1</v>
      </c>
      <c r="J66" s="84" t="s">
        <v>25</v>
      </c>
      <c r="K66" s="93">
        <f t="shared" si="3"/>
        <v>0</v>
      </c>
      <c r="L66" s="84" t="s">
        <v>25</v>
      </c>
      <c r="M66" s="93">
        <f t="shared" si="4"/>
        <v>1</v>
      </c>
      <c r="N66" s="84" t="s">
        <v>26</v>
      </c>
      <c r="O66" s="93">
        <f t="shared" si="5"/>
        <v>1</v>
      </c>
      <c r="P66" s="84" t="s">
        <v>0</v>
      </c>
      <c r="Q66" s="93">
        <f t="shared" si="6"/>
        <v>1</v>
      </c>
      <c r="R66" s="84" t="s">
        <v>25</v>
      </c>
      <c r="S66" s="86">
        <f t="shared" si="7"/>
        <v>1</v>
      </c>
      <c r="T66" s="84" t="s">
        <v>0</v>
      </c>
      <c r="U66" s="86">
        <f t="shared" si="8"/>
        <v>0</v>
      </c>
      <c r="V66" s="84" t="s">
        <v>24</v>
      </c>
      <c r="W66" s="86">
        <f t="shared" si="9"/>
        <v>0</v>
      </c>
      <c r="X66" s="84" t="s">
        <v>26</v>
      </c>
      <c r="Y66" s="86">
        <f t="shared" si="10"/>
        <v>0</v>
      </c>
      <c r="Z66" s="87" t="s">
        <v>26</v>
      </c>
      <c r="AA66" s="93">
        <f t="shared" si="11"/>
        <v>0</v>
      </c>
      <c r="AB66" s="87" t="s">
        <v>26</v>
      </c>
      <c r="AC66" s="93">
        <f t="shared" si="12"/>
        <v>0</v>
      </c>
      <c r="AD66" s="87" t="s">
        <v>24</v>
      </c>
      <c r="AE66" s="93">
        <f t="shared" si="13"/>
        <v>1</v>
      </c>
      <c r="AF66" s="87" t="s">
        <v>0</v>
      </c>
      <c r="AG66" s="93">
        <f t="shared" si="14"/>
        <v>0</v>
      </c>
      <c r="AH66" s="87" t="s">
        <v>24</v>
      </c>
      <c r="AI66" s="93">
        <f t="shared" si="15"/>
        <v>0</v>
      </c>
      <c r="AJ66" s="87" t="s">
        <v>25</v>
      </c>
      <c r="AK66" s="93">
        <f t="shared" si="16"/>
        <v>1</v>
      </c>
      <c r="AL66" s="87" t="s">
        <v>0</v>
      </c>
      <c r="AM66" s="93">
        <f t="shared" si="17"/>
        <v>1</v>
      </c>
      <c r="AN66" s="84" t="s">
        <v>24</v>
      </c>
      <c r="AO66" s="86">
        <f t="shared" si="18"/>
        <v>1</v>
      </c>
      <c r="AP66" s="84" t="s">
        <v>0</v>
      </c>
      <c r="AQ66" s="86">
        <f t="shared" si="19"/>
        <v>1</v>
      </c>
      <c r="AR66" s="84" t="s">
        <v>26</v>
      </c>
      <c r="AS66" s="86">
        <f t="shared" si="20"/>
        <v>0</v>
      </c>
      <c r="AT66" s="84" t="s">
        <v>26</v>
      </c>
      <c r="AU66" s="86">
        <f t="shared" si="21"/>
        <v>1</v>
      </c>
      <c r="AV66" s="84" t="s">
        <v>0</v>
      </c>
      <c r="AW66" s="86">
        <f t="shared" si="22"/>
        <v>0</v>
      </c>
      <c r="AX66" s="84" t="s">
        <v>26</v>
      </c>
      <c r="AY66" s="86">
        <f t="shared" si="23"/>
        <v>1</v>
      </c>
      <c r="AZ66" s="84" t="s">
        <v>0</v>
      </c>
      <c r="BA66" s="86">
        <f t="shared" si="24"/>
        <v>0</v>
      </c>
      <c r="BB66" s="84">
        <v>2</v>
      </c>
      <c r="BC66" s="89">
        <f t="shared" si="39"/>
        <v>15</v>
      </c>
      <c r="BD66" s="90">
        <f t="shared" si="25"/>
        <v>55.555555555555557</v>
      </c>
      <c r="BE66" s="91">
        <f t="shared" si="26"/>
        <v>3.8518518500000001</v>
      </c>
      <c r="BF66" s="5" t="str">
        <f t="shared" si="27"/>
        <v>INTERMEDIO</v>
      </c>
      <c r="BG66" s="282">
        <f t="shared" si="28"/>
        <v>0.22291114592592587</v>
      </c>
      <c r="BH66" s="283">
        <f t="shared" si="29"/>
        <v>4.9689378978009416E-2</v>
      </c>
      <c r="BI66" s="284"/>
      <c r="BJ66" s="98">
        <f t="shared" si="30"/>
        <v>0.5</v>
      </c>
      <c r="BK66" s="5" t="str">
        <f t="shared" si="31"/>
        <v>MB</v>
      </c>
      <c r="BL66" s="100">
        <f t="shared" si="32"/>
        <v>0.75</v>
      </c>
      <c r="BM66" s="5" t="str">
        <f t="shared" si="33"/>
        <v>MA</v>
      </c>
      <c r="BN66" s="100">
        <f t="shared" si="34"/>
        <v>0.41666666666666669</v>
      </c>
      <c r="BO66" s="5" t="str">
        <f t="shared" si="35"/>
        <v>MB</v>
      </c>
      <c r="BP66" s="101">
        <f t="shared" si="36"/>
        <v>0.66666666666666663</v>
      </c>
      <c r="BQ66" s="95" t="str">
        <f t="shared" si="37"/>
        <v>MA</v>
      </c>
      <c r="BR66" s="54"/>
      <c r="BS66" s="54"/>
      <c r="BT66" s="54"/>
      <c r="BU66" s="54"/>
      <c r="BV66" s="13"/>
    </row>
    <row r="67" spans="1:93" ht="12.75" customHeight="1" x14ac:dyDescent="0.2">
      <c r="A67" s="3"/>
      <c r="B67" s="5">
        <f t="shared" si="38"/>
        <v>14</v>
      </c>
      <c r="C67" s="309" t="s">
        <v>130</v>
      </c>
      <c r="D67" s="310" t="s">
        <v>130</v>
      </c>
      <c r="E67" s="14" t="s">
        <v>4</v>
      </c>
      <c r="F67" s="84" t="s">
        <v>24</v>
      </c>
      <c r="G67" s="93">
        <f t="shared" si="1"/>
        <v>1</v>
      </c>
      <c r="H67" s="84" t="s">
        <v>24</v>
      </c>
      <c r="I67" s="93">
        <f t="shared" si="2"/>
        <v>1</v>
      </c>
      <c r="J67" s="84" t="s">
        <v>0</v>
      </c>
      <c r="K67" s="93">
        <f t="shared" si="3"/>
        <v>1</v>
      </c>
      <c r="L67" s="84" t="s">
        <v>25</v>
      </c>
      <c r="M67" s="93">
        <f t="shared" si="4"/>
        <v>1</v>
      </c>
      <c r="N67" s="84" t="s">
        <v>26</v>
      </c>
      <c r="O67" s="93">
        <f t="shared" si="5"/>
        <v>1</v>
      </c>
      <c r="P67" s="84" t="s">
        <v>24</v>
      </c>
      <c r="Q67" s="93">
        <f t="shared" si="6"/>
        <v>0</v>
      </c>
      <c r="R67" s="84" t="s">
        <v>24</v>
      </c>
      <c r="S67" s="86">
        <f t="shared" si="7"/>
        <v>0</v>
      </c>
      <c r="T67" s="84" t="s">
        <v>0</v>
      </c>
      <c r="U67" s="86">
        <f t="shared" si="8"/>
        <v>0</v>
      </c>
      <c r="V67" s="84" t="s">
        <v>25</v>
      </c>
      <c r="W67" s="86">
        <f t="shared" si="9"/>
        <v>0</v>
      </c>
      <c r="X67" s="84" t="s">
        <v>0</v>
      </c>
      <c r="Y67" s="86">
        <f t="shared" si="10"/>
        <v>0</v>
      </c>
      <c r="Z67" s="87" t="s">
        <v>24</v>
      </c>
      <c r="AA67" s="93">
        <f t="shared" si="11"/>
        <v>0</v>
      </c>
      <c r="AB67" s="87" t="s">
        <v>26</v>
      </c>
      <c r="AC67" s="93">
        <f t="shared" si="12"/>
        <v>0</v>
      </c>
      <c r="AD67" s="87" t="s">
        <v>25</v>
      </c>
      <c r="AE67" s="93">
        <f t="shared" si="13"/>
        <v>0</v>
      </c>
      <c r="AF67" s="87" t="s">
        <v>25</v>
      </c>
      <c r="AG67" s="93">
        <f t="shared" si="14"/>
        <v>0</v>
      </c>
      <c r="AH67" s="87" t="s">
        <v>26</v>
      </c>
      <c r="AI67" s="93">
        <f t="shared" si="15"/>
        <v>0</v>
      </c>
      <c r="AJ67" s="87" t="s">
        <v>0</v>
      </c>
      <c r="AK67" s="93">
        <f t="shared" si="16"/>
        <v>0</v>
      </c>
      <c r="AL67" s="87" t="s">
        <v>25</v>
      </c>
      <c r="AM67" s="93">
        <f t="shared" si="17"/>
        <v>0</v>
      </c>
      <c r="AN67" s="84" t="s">
        <v>24</v>
      </c>
      <c r="AO67" s="86">
        <f t="shared" si="18"/>
        <v>1</v>
      </c>
      <c r="AP67" s="84" t="s">
        <v>39</v>
      </c>
      <c r="AQ67" s="86">
        <f t="shared" si="19"/>
        <v>0</v>
      </c>
      <c r="AR67" s="84" t="s">
        <v>26</v>
      </c>
      <c r="AS67" s="86">
        <f t="shared" si="20"/>
        <v>0</v>
      </c>
      <c r="AT67" s="84" t="s">
        <v>39</v>
      </c>
      <c r="AU67" s="86">
        <f t="shared" si="21"/>
        <v>0</v>
      </c>
      <c r="AV67" s="84" t="s">
        <v>39</v>
      </c>
      <c r="AW67" s="86">
        <f t="shared" si="22"/>
        <v>0</v>
      </c>
      <c r="AX67" s="84" t="s">
        <v>39</v>
      </c>
      <c r="AY67" s="86">
        <f t="shared" si="23"/>
        <v>0</v>
      </c>
      <c r="AZ67" s="84" t="s">
        <v>39</v>
      </c>
      <c r="BA67" s="86">
        <f t="shared" si="24"/>
        <v>0</v>
      </c>
      <c r="BB67" s="84">
        <v>0</v>
      </c>
      <c r="BC67" s="89">
        <f t="shared" si="39"/>
        <v>6</v>
      </c>
      <c r="BD67" s="90">
        <f t="shared" si="25"/>
        <v>22.222222222222221</v>
      </c>
      <c r="BE67" s="91">
        <f t="shared" si="26"/>
        <v>2.7407407400000001</v>
      </c>
      <c r="BF67" s="5" t="str">
        <f t="shared" si="27"/>
        <v>INICIAL</v>
      </c>
      <c r="BG67" s="282">
        <f t="shared" si="28"/>
        <v>-0.88819996407407409</v>
      </c>
      <c r="BH67" s="283">
        <f t="shared" si="29"/>
        <v>0.78889917618118655</v>
      </c>
      <c r="BI67" s="284"/>
      <c r="BJ67" s="98">
        <f t="shared" si="30"/>
        <v>0.25</v>
      </c>
      <c r="BK67" s="5" t="str">
        <f t="shared" si="31"/>
        <v>B</v>
      </c>
      <c r="BL67" s="100">
        <f t="shared" si="32"/>
        <v>0.125</v>
      </c>
      <c r="BM67" s="5" t="str">
        <f t="shared" si="33"/>
        <v>B</v>
      </c>
      <c r="BN67" s="100">
        <f t="shared" si="34"/>
        <v>0.33333333333333331</v>
      </c>
      <c r="BO67" s="5" t="str">
        <f t="shared" si="35"/>
        <v>MB</v>
      </c>
      <c r="BP67" s="101">
        <f t="shared" si="36"/>
        <v>0</v>
      </c>
      <c r="BQ67" s="95" t="str">
        <f t="shared" si="37"/>
        <v>B</v>
      </c>
      <c r="BR67" s="54"/>
      <c r="BS67" s="54"/>
      <c r="BT67" s="54"/>
      <c r="BU67" s="54"/>
      <c r="BV67" s="13"/>
    </row>
    <row r="68" spans="1:93" ht="12.75" customHeight="1" x14ac:dyDescent="0.2">
      <c r="A68" s="3"/>
      <c r="B68" s="5">
        <f t="shared" si="38"/>
        <v>15</v>
      </c>
      <c r="C68" s="309" t="s">
        <v>131</v>
      </c>
      <c r="D68" s="310" t="s">
        <v>131</v>
      </c>
      <c r="E68" s="14" t="s">
        <v>4</v>
      </c>
      <c r="F68" s="84" t="s">
        <v>24</v>
      </c>
      <c r="G68" s="93">
        <f t="shared" si="1"/>
        <v>1</v>
      </c>
      <c r="H68" s="84" t="s">
        <v>25</v>
      </c>
      <c r="I68" s="93">
        <f t="shared" si="2"/>
        <v>0</v>
      </c>
      <c r="J68" s="84" t="s">
        <v>24</v>
      </c>
      <c r="K68" s="93">
        <f t="shared" si="3"/>
        <v>0</v>
      </c>
      <c r="L68" s="84" t="s">
        <v>25</v>
      </c>
      <c r="M68" s="93">
        <f t="shared" si="4"/>
        <v>1</v>
      </c>
      <c r="N68" s="84" t="s">
        <v>26</v>
      </c>
      <c r="O68" s="93">
        <f t="shared" si="5"/>
        <v>1</v>
      </c>
      <c r="P68" s="84" t="s">
        <v>0</v>
      </c>
      <c r="Q68" s="93">
        <f t="shared" si="6"/>
        <v>1</v>
      </c>
      <c r="R68" s="84" t="s">
        <v>25</v>
      </c>
      <c r="S68" s="86">
        <f t="shared" si="7"/>
        <v>1</v>
      </c>
      <c r="T68" s="84" t="s">
        <v>26</v>
      </c>
      <c r="U68" s="86">
        <f t="shared" si="8"/>
        <v>1</v>
      </c>
      <c r="V68" s="84" t="s">
        <v>26</v>
      </c>
      <c r="W68" s="86">
        <f t="shared" si="9"/>
        <v>1</v>
      </c>
      <c r="X68" s="84" t="s">
        <v>24</v>
      </c>
      <c r="Y68" s="86">
        <f t="shared" si="10"/>
        <v>1</v>
      </c>
      <c r="Z68" s="87" t="s">
        <v>0</v>
      </c>
      <c r="AA68" s="93">
        <f t="shared" si="11"/>
        <v>1</v>
      </c>
      <c r="AB68" s="87" t="s">
        <v>24</v>
      </c>
      <c r="AC68" s="93">
        <f t="shared" si="12"/>
        <v>1</v>
      </c>
      <c r="AD68" s="87" t="s">
        <v>24</v>
      </c>
      <c r="AE68" s="93">
        <f t="shared" si="13"/>
        <v>1</v>
      </c>
      <c r="AF68" s="87" t="s">
        <v>26</v>
      </c>
      <c r="AG68" s="93">
        <f t="shared" si="14"/>
        <v>1</v>
      </c>
      <c r="AH68" s="87" t="s">
        <v>0</v>
      </c>
      <c r="AI68" s="93">
        <f t="shared" si="15"/>
        <v>1</v>
      </c>
      <c r="AJ68" s="87" t="s">
        <v>25</v>
      </c>
      <c r="AK68" s="93">
        <f t="shared" si="16"/>
        <v>1</v>
      </c>
      <c r="AL68" s="87" t="s">
        <v>0</v>
      </c>
      <c r="AM68" s="93">
        <f t="shared" si="17"/>
        <v>1</v>
      </c>
      <c r="AN68" s="84" t="s">
        <v>24</v>
      </c>
      <c r="AO68" s="86">
        <f t="shared" si="18"/>
        <v>1</v>
      </c>
      <c r="AP68" s="84" t="s">
        <v>25</v>
      </c>
      <c r="AQ68" s="86">
        <f t="shared" si="19"/>
        <v>0</v>
      </c>
      <c r="AR68" s="84" t="s">
        <v>24</v>
      </c>
      <c r="AS68" s="86">
        <f t="shared" si="20"/>
        <v>0</v>
      </c>
      <c r="AT68" s="84" t="s">
        <v>26</v>
      </c>
      <c r="AU68" s="86">
        <f t="shared" si="21"/>
        <v>1</v>
      </c>
      <c r="AV68" s="84" t="s">
        <v>24</v>
      </c>
      <c r="AW68" s="86">
        <f t="shared" si="22"/>
        <v>1</v>
      </c>
      <c r="AX68" s="84" t="s">
        <v>25</v>
      </c>
      <c r="AY68" s="86">
        <f t="shared" si="23"/>
        <v>0</v>
      </c>
      <c r="AZ68" s="84" t="s">
        <v>25</v>
      </c>
      <c r="BA68" s="86">
        <f t="shared" si="24"/>
        <v>1</v>
      </c>
      <c r="BB68" s="84">
        <v>1</v>
      </c>
      <c r="BC68" s="89">
        <f t="shared" si="39"/>
        <v>20</v>
      </c>
      <c r="BD68" s="90">
        <f t="shared" si="25"/>
        <v>74.074074074074076</v>
      </c>
      <c r="BE68" s="91">
        <f t="shared" si="26"/>
        <v>5.0555399999999997</v>
      </c>
      <c r="BF68" s="5" t="str">
        <f t="shared" si="27"/>
        <v>INTERMEDIO</v>
      </c>
      <c r="BG68" s="282">
        <f t="shared" si="28"/>
        <v>1.4265992959259255</v>
      </c>
      <c r="BH68" s="283">
        <f t="shared" si="29"/>
        <v>2.0351855511363461</v>
      </c>
      <c r="BI68" s="284"/>
      <c r="BJ68" s="98">
        <f t="shared" si="30"/>
        <v>0.75</v>
      </c>
      <c r="BK68" s="5" t="str">
        <f t="shared" si="31"/>
        <v>MA</v>
      </c>
      <c r="BL68" s="100">
        <f t="shared" si="32"/>
        <v>0.875</v>
      </c>
      <c r="BM68" s="5" t="str">
        <f t="shared" si="33"/>
        <v>A</v>
      </c>
      <c r="BN68" s="100">
        <f t="shared" si="34"/>
        <v>0.75</v>
      </c>
      <c r="BO68" s="5" t="str">
        <f t="shared" si="35"/>
        <v>MA</v>
      </c>
      <c r="BP68" s="101">
        <f t="shared" si="36"/>
        <v>0.33333333333333331</v>
      </c>
      <c r="BQ68" s="95" t="str">
        <f t="shared" si="37"/>
        <v>MB</v>
      </c>
      <c r="BR68" s="54"/>
      <c r="BS68" s="54"/>
      <c r="BT68" s="54"/>
      <c r="BU68" s="54"/>
      <c r="BV68" s="13"/>
      <c r="CL68" s="55"/>
      <c r="CM68" s="295"/>
      <c r="CN68" s="295"/>
      <c r="CO68" s="295"/>
    </row>
    <row r="69" spans="1:93" ht="12.75" customHeight="1" x14ac:dyDescent="0.2">
      <c r="A69" s="3"/>
      <c r="B69" s="5">
        <f t="shared" si="38"/>
        <v>16</v>
      </c>
      <c r="C69" s="309" t="s">
        <v>132</v>
      </c>
      <c r="D69" s="310" t="s">
        <v>132</v>
      </c>
      <c r="E69" s="14" t="s">
        <v>4</v>
      </c>
      <c r="F69" s="84" t="s">
        <v>0</v>
      </c>
      <c r="G69" s="93">
        <f t="shared" si="1"/>
        <v>0</v>
      </c>
      <c r="H69" s="84" t="s">
        <v>24</v>
      </c>
      <c r="I69" s="93">
        <f t="shared" si="2"/>
        <v>1</v>
      </c>
      <c r="J69" s="84" t="s">
        <v>24</v>
      </c>
      <c r="K69" s="93">
        <f t="shared" si="3"/>
        <v>0</v>
      </c>
      <c r="L69" s="84" t="s">
        <v>26</v>
      </c>
      <c r="M69" s="93">
        <f t="shared" si="4"/>
        <v>0</v>
      </c>
      <c r="N69" s="84" t="s">
        <v>26</v>
      </c>
      <c r="O69" s="93">
        <f t="shared" si="5"/>
        <v>1</v>
      </c>
      <c r="P69" s="84" t="s">
        <v>25</v>
      </c>
      <c r="Q69" s="93">
        <f t="shared" si="6"/>
        <v>0</v>
      </c>
      <c r="R69" s="84" t="s">
        <v>25</v>
      </c>
      <c r="S69" s="86">
        <f t="shared" si="7"/>
        <v>1</v>
      </c>
      <c r="T69" s="84" t="s">
        <v>39</v>
      </c>
      <c r="U69" s="86">
        <f t="shared" si="8"/>
        <v>0</v>
      </c>
      <c r="V69" s="84" t="s">
        <v>39</v>
      </c>
      <c r="W69" s="86">
        <f t="shared" si="9"/>
        <v>0</v>
      </c>
      <c r="X69" s="84" t="s">
        <v>39</v>
      </c>
      <c r="Y69" s="86">
        <f t="shared" si="10"/>
        <v>0</v>
      </c>
      <c r="Z69" s="87" t="s">
        <v>39</v>
      </c>
      <c r="AA69" s="93">
        <f t="shared" si="11"/>
        <v>0</v>
      </c>
      <c r="AB69" s="87" t="s">
        <v>39</v>
      </c>
      <c r="AC69" s="93">
        <f t="shared" si="12"/>
        <v>0</v>
      </c>
      <c r="AD69" s="87" t="s">
        <v>39</v>
      </c>
      <c r="AE69" s="93">
        <f t="shared" si="13"/>
        <v>0</v>
      </c>
      <c r="AF69" s="87" t="s">
        <v>39</v>
      </c>
      <c r="AG69" s="93">
        <f t="shared" si="14"/>
        <v>0</v>
      </c>
      <c r="AH69" s="87" t="s">
        <v>39</v>
      </c>
      <c r="AI69" s="93">
        <f t="shared" si="15"/>
        <v>0</v>
      </c>
      <c r="AJ69" s="87" t="s">
        <v>39</v>
      </c>
      <c r="AK69" s="93">
        <f t="shared" si="16"/>
        <v>0</v>
      </c>
      <c r="AL69" s="87" t="s">
        <v>39</v>
      </c>
      <c r="AM69" s="93">
        <f t="shared" si="17"/>
        <v>0</v>
      </c>
      <c r="AN69" s="84" t="s">
        <v>39</v>
      </c>
      <c r="AO69" s="86">
        <f t="shared" si="18"/>
        <v>0</v>
      </c>
      <c r="AP69" s="84" t="s">
        <v>39</v>
      </c>
      <c r="AQ69" s="86">
        <f t="shared" si="19"/>
        <v>0</v>
      </c>
      <c r="AR69" s="84" t="s">
        <v>39</v>
      </c>
      <c r="AS69" s="86">
        <f t="shared" si="20"/>
        <v>0</v>
      </c>
      <c r="AT69" s="84" t="s">
        <v>39</v>
      </c>
      <c r="AU69" s="86">
        <f t="shared" si="21"/>
        <v>0</v>
      </c>
      <c r="AV69" s="84" t="s">
        <v>39</v>
      </c>
      <c r="AW69" s="86">
        <f t="shared" si="22"/>
        <v>0</v>
      </c>
      <c r="AX69" s="84" t="s">
        <v>39</v>
      </c>
      <c r="AY69" s="86">
        <f t="shared" si="23"/>
        <v>0</v>
      </c>
      <c r="AZ69" s="84" t="s">
        <v>39</v>
      </c>
      <c r="BA69" s="86">
        <f t="shared" si="24"/>
        <v>0</v>
      </c>
      <c r="BB69" s="84">
        <v>0</v>
      </c>
      <c r="BC69" s="89">
        <f t="shared" si="39"/>
        <v>3</v>
      </c>
      <c r="BD69" s="90">
        <f t="shared" si="25"/>
        <v>11.111111111111111</v>
      </c>
      <c r="BE69" s="91">
        <f t="shared" si="26"/>
        <v>2.3703703699999998</v>
      </c>
      <c r="BF69" s="5" t="str">
        <f t="shared" si="27"/>
        <v>INICIAL</v>
      </c>
      <c r="BG69" s="282">
        <f t="shared" si="28"/>
        <v>-1.2585703340740744</v>
      </c>
      <c r="BH69" s="283">
        <f t="shared" si="29"/>
        <v>1.5839992858113272</v>
      </c>
      <c r="BI69" s="284"/>
      <c r="BJ69" s="98">
        <f t="shared" si="30"/>
        <v>0</v>
      </c>
      <c r="BK69" s="5" t="str">
        <f t="shared" si="31"/>
        <v>B</v>
      </c>
      <c r="BL69" s="100">
        <f t="shared" si="32"/>
        <v>0.25</v>
      </c>
      <c r="BM69" s="5" t="str">
        <f t="shared" si="33"/>
        <v>B</v>
      </c>
      <c r="BN69" s="100">
        <f t="shared" si="34"/>
        <v>8.3333333333333329E-2</v>
      </c>
      <c r="BO69" s="5" t="str">
        <f t="shared" si="35"/>
        <v>B</v>
      </c>
      <c r="BP69" s="101">
        <f t="shared" si="36"/>
        <v>0</v>
      </c>
      <c r="BQ69" s="95" t="str">
        <f t="shared" si="37"/>
        <v>B</v>
      </c>
      <c r="BR69" s="54"/>
      <c r="BS69" s="311" t="s">
        <v>37</v>
      </c>
      <c r="BT69" s="311" t="s">
        <v>35</v>
      </c>
      <c r="BU69" s="311" t="s">
        <v>36</v>
      </c>
      <c r="BV69" s="13"/>
      <c r="CL69" s="55"/>
      <c r="CM69" s="295"/>
      <c r="CN69" s="295"/>
      <c r="CO69" s="295"/>
    </row>
    <row r="70" spans="1:93" ht="12.75" customHeight="1" x14ac:dyDescent="0.2">
      <c r="A70" s="3"/>
      <c r="B70" s="5">
        <f t="shared" si="38"/>
        <v>17</v>
      </c>
      <c r="C70" s="309" t="s">
        <v>133</v>
      </c>
      <c r="D70" s="310" t="s">
        <v>133</v>
      </c>
      <c r="E70" s="14" t="s">
        <v>4</v>
      </c>
      <c r="F70" s="84" t="s">
        <v>24</v>
      </c>
      <c r="G70" s="93">
        <f t="shared" si="1"/>
        <v>1</v>
      </c>
      <c r="H70" s="84" t="s">
        <v>24</v>
      </c>
      <c r="I70" s="93">
        <f t="shared" si="2"/>
        <v>1</v>
      </c>
      <c r="J70" s="84" t="s">
        <v>0</v>
      </c>
      <c r="K70" s="93">
        <f t="shared" si="3"/>
        <v>1</v>
      </c>
      <c r="L70" s="84" t="s">
        <v>25</v>
      </c>
      <c r="M70" s="93">
        <f t="shared" si="4"/>
        <v>1</v>
      </c>
      <c r="N70" s="84" t="s">
        <v>24</v>
      </c>
      <c r="O70" s="93">
        <f t="shared" si="5"/>
        <v>0</v>
      </c>
      <c r="P70" s="84" t="s">
        <v>0</v>
      </c>
      <c r="Q70" s="93">
        <f t="shared" si="6"/>
        <v>1</v>
      </c>
      <c r="R70" s="84" t="s">
        <v>25</v>
      </c>
      <c r="S70" s="86">
        <f t="shared" si="7"/>
        <v>1</v>
      </c>
      <c r="T70" s="84" t="s">
        <v>26</v>
      </c>
      <c r="U70" s="86">
        <f t="shared" si="8"/>
        <v>1</v>
      </c>
      <c r="V70" s="84" t="s">
        <v>26</v>
      </c>
      <c r="W70" s="86">
        <f t="shared" si="9"/>
        <v>1</v>
      </c>
      <c r="X70" s="84" t="s">
        <v>24</v>
      </c>
      <c r="Y70" s="86">
        <f t="shared" si="10"/>
        <v>1</v>
      </c>
      <c r="Z70" s="87" t="s">
        <v>24</v>
      </c>
      <c r="AA70" s="93">
        <f t="shared" si="11"/>
        <v>0</v>
      </c>
      <c r="AB70" s="87" t="s">
        <v>24</v>
      </c>
      <c r="AC70" s="93">
        <f t="shared" si="12"/>
        <v>1</v>
      </c>
      <c r="AD70" s="87" t="s">
        <v>26</v>
      </c>
      <c r="AE70" s="93">
        <f t="shared" si="13"/>
        <v>0</v>
      </c>
      <c r="AF70" s="87" t="s">
        <v>24</v>
      </c>
      <c r="AG70" s="93">
        <f t="shared" si="14"/>
        <v>0</v>
      </c>
      <c r="AH70" s="87" t="s">
        <v>0</v>
      </c>
      <c r="AI70" s="93">
        <f t="shared" si="15"/>
        <v>1</v>
      </c>
      <c r="AJ70" s="87" t="s">
        <v>25</v>
      </c>
      <c r="AK70" s="93">
        <f t="shared" si="16"/>
        <v>1</v>
      </c>
      <c r="AL70" s="87" t="s">
        <v>39</v>
      </c>
      <c r="AM70" s="93">
        <f t="shared" si="17"/>
        <v>0</v>
      </c>
      <c r="AN70" s="84" t="s">
        <v>24</v>
      </c>
      <c r="AO70" s="86">
        <f t="shared" si="18"/>
        <v>1</v>
      </c>
      <c r="AP70" s="84" t="s">
        <v>26</v>
      </c>
      <c r="AQ70" s="86">
        <f t="shared" si="19"/>
        <v>0</v>
      </c>
      <c r="AR70" s="84" t="s">
        <v>26</v>
      </c>
      <c r="AS70" s="86">
        <f t="shared" si="20"/>
        <v>0</v>
      </c>
      <c r="AT70" s="84" t="s">
        <v>26</v>
      </c>
      <c r="AU70" s="86">
        <f t="shared" si="21"/>
        <v>1</v>
      </c>
      <c r="AV70" s="84" t="s">
        <v>25</v>
      </c>
      <c r="AW70" s="86">
        <f t="shared" si="22"/>
        <v>0</v>
      </c>
      <c r="AX70" s="84" t="s">
        <v>0</v>
      </c>
      <c r="AY70" s="86">
        <f t="shared" si="23"/>
        <v>0</v>
      </c>
      <c r="AZ70" s="84" t="s">
        <v>25</v>
      </c>
      <c r="BA70" s="86">
        <f t="shared" si="24"/>
        <v>1</v>
      </c>
      <c r="BB70" s="84">
        <v>1</v>
      </c>
      <c r="BC70" s="89">
        <f t="shared" si="39"/>
        <v>16</v>
      </c>
      <c r="BD70" s="90">
        <f t="shared" si="25"/>
        <v>59.25925925925926</v>
      </c>
      <c r="BE70" s="91">
        <f t="shared" si="26"/>
        <v>3.9753086399999997</v>
      </c>
      <c r="BF70" s="5" t="str">
        <f t="shared" si="27"/>
        <v>INTERMEDIO</v>
      </c>
      <c r="BG70" s="282">
        <f t="shared" si="28"/>
        <v>0.34636793592592552</v>
      </c>
      <c r="BH70" s="283">
        <f t="shared" si="29"/>
        <v>0.11997074703758605</v>
      </c>
      <c r="BI70" s="284"/>
      <c r="BJ70" s="98">
        <f t="shared" si="30"/>
        <v>0.75</v>
      </c>
      <c r="BK70" s="5" t="str">
        <f t="shared" si="31"/>
        <v>MA</v>
      </c>
      <c r="BL70" s="100">
        <f t="shared" si="32"/>
        <v>0.5</v>
      </c>
      <c r="BM70" s="5" t="str">
        <f t="shared" si="33"/>
        <v>MB</v>
      </c>
      <c r="BN70" s="100">
        <f t="shared" si="34"/>
        <v>0.66666666666666663</v>
      </c>
      <c r="BO70" s="5" t="str">
        <f t="shared" si="35"/>
        <v>MA</v>
      </c>
      <c r="BP70" s="101">
        <f t="shared" si="36"/>
        <v>0.33333333333333331</v>
      </c>
      <c r="BQ70" s="95" t="str">
        <f t="shared" si="37"/>
        <v>MB</v>
      </c>
      <c r="BR70" s="54"/>
      <c r="BS70" s="312"/>
      <c r="BT70" s="312"/>
      <c r="BU70" s="312"/>
      <c r="BV70" s="13"/>
      <c r="CL70" s="55"/>
      <c r="CM70" s="295"/>
      <c r="CN70" s="295"/>
      <c r="CO70" s="295"/>
    </row>
    <row r="71" spans="1:93" ht="12.75" customHeight="1" x14ac:dyDescent="0.2">
      <c r="A71" s="3"/>
      <c r="B71" s="5">
        <f t="shared" si="38"/>
        <v>18</v>
      </c>
      <c r="C71" s="309" t="s">
        <v>134</v>
      </c>
      <c r="D71" s="310" t="s">
        <v>134</v>
      </c>
      <c r="E71" s="14" t="s">
        <v>4</v>
      </c>
      <c r="F71" s="84" t="s">
        <v>24</v>
      </c>
      <c r="G71" s="93">
        <f t="shared" si="1"/>
        <v>1</v>
      </c>
      <c r="H71" s="84" t="s">
        <v>26</v>
      </c>
      <c r="I71" s="93">
        <f t="shared" si="2"/>
        <v>0</v>
      </c>
      <c r="J71" s="84" t="s">
        <v>25</v>
      </c>
      <c r="K71" s="93">
        <f t="shared" si="3"/>
        <v>0</v>
      </c>
      <c r="L71" s="84" t="s">
        <v>25</v>
      </c>
      <c r="M71" s="93">
        <f t="shared" si="4"/>
        <v>1</v>
      </c>
      <c r="N71" s="84" t="s">
        <v>24</v>
      </c>
      <c r="O71" s="93">
        <f t="shared" si="5"/>
        <v>0</v>
      </c>
      <c r="P71" s="84" t="s">
        <v>0</v>
      </c>
      <c r="Q71" s="93">
        <f t="shared" si="6"/>
        <v>1</v>
      </c>
      <c r="R71" s="84" t="s">
        <v>0</v>
      </c>
      <c r="S71" s="86">
        <f t="shared" si="7"/>
        <v>0</v>
      </c>
      <c r="T71" s="84" t="s">
        <v>25</v>
      </c>
      <c r="U71" s="86">
        <f t="shared" si="8"/>
        <v>0</v>
      </c>
      <c r="V71" s="84" t="s">
        <v>26</v>
      </c>
      <c r="W71" s="86">
        <f t="shared" si="9"/>
        <v>1</v>
      </c>
      <c r="X71" s="84" t="s">
        <v>24</v>
      </c>
      <c r="Y71" s="86">
        <f t="shared" si="10"/>
        <v>1</v>
      </c>
      <c r="Z71" s="87" t="s">
        <v>25</v>
      </c>
      <c r="AA71" s="93">
        <f t="shared" si="11"/>
        <v>0</v>
      </c>
      <c r="AB71" s="87" t="s">
        <v>25</v>
      </c>
      <c r="AC71" s="93">
        <f t="shared" si="12"/>
        <v>0</v>
      </c>
      <c r="AD71" s="87" t="s">
        <v>0</v>
      </c>
      <c r="AE71" s="93">
        <f t="shared" si="13"/>
        <v>0</v>
      </c>
      <c r="AF71" s="87" t="s">
        <v>0</v>
      </c>
      <c r="AG71" s="93">
        <f t="shared" si="14"/>
        <v>0</v>
      </c>
      <c r="AH71" s="87" t="s">
        <v>0</v>
      </c>
      <c r="AI71" s="93">
        <f t="shared" si="15"/>
        <v>1</v>
      </c>
      <c r="AJ71" s="87" t="s">
        <v>26</v>
      </c>
      <c r="AK71" s="93">
        <f t="shared" si="16"/>
        <v>0</v>
      </c>
      <c r="AL71" s="87" t="s">
        <v>24</v>
      </c>
      <c r="AM71" s="93">
        <f t="shared" si="17"/>
        <v>0</v>
      </c>
      <c r="AN71" s="84" t="s">
        <v>0</v>
      </c>
      <c r="AO71" s="86">
        <f t="shared" si="18"/>
        <v>0</v>
      </c>
      <c r="AP71" s="84" t="s">
        <v>24</v>
      </c>
      <c r="AQ71" s="86">
        <f t="shared" si="19"/>
        <v>0</v>
      </c>
      <c r="AR71" s="84" t="s">
        <v>24</v>
      </c>
      <c r="AS71" s="86">
        <f t="shared" si="20"/>
        <v>0</v>
      </c>
      <c r="AT71" s="84" t="s">
        <v>26</v>
      </c>
      <c r="AU71" s="86">
        <f t="shared" si="21"/>
        <v>1</v>
      </c>
      <c r="AV71" s="84" t="s">
        <v>0</v>
      </c>
      <c r="AW71" s="86">
        <f t="shared" si="22"/>
        <v>0</v>
      </c>
      <c r="AX71" s="84" t="s">
        <v>25</v>
      </c>
      <c r="AY71" s="86">
        <f t="shared" si="23"/>
        <v>0</v>
      </c>
      <c r="AZ71" s="84" t="s">
        <v>26</v>
      </c>
      <c r="BA71" s="86">
        <f t="shared" si="24"/>
        <v>0</v>
      </c>
      <c r="BB71" s="84">
        <v>0</v>
      </c>
      <c r="BC71" s="89">
        <f t="shared" si="39"/>
        <v>7</v>
      </c>
      <c r="BD71" s="90">
        <f t="shared" si="25"/>
        <v>25.925925925925927</v>
      </c>
      <c r="BE71" s="91">
        <f t="shared" si="26"/>
        <v>2.8641975300000002</v>
      </c>
      <c r="BF71" s="5" t="str">
        <f t="shared" si="27"/>
        <v>INICIAL</v>
      </c>
      <c r="BG71" s="282">
        <f t="shared" si="28"/>
        <v>-0.76474317407407399</v>
      </c>
      <c r="BH71" s="283">
        <f t="shared" si="29"/>
        <v>0.58483212229288939</v>
      </c>
      <c r="BI71" s="284"/>
      <c r="BJ71" s="98">
        <f t="shared" si="30"/>
        <v>0.5</v>
      </c>
      <c r="BK71" s="5" t="str">
        <f t="shared" si="31"/>
        <v>MB</v>
      </c>
      <c r="BL71" s="100">
        <f>IF((E71="P"),(SUM(N71:S71)+SUM(X71:Y71)+SUM(AD71:AE71)+SUM(AL71:AM71)+SUM(AP71:AQ71)+SUM(AZ71:BA71))/8,0)</f>
        <v>0.25</v>
      </c>
      <c r="BM71" s="5" t="str">
        <f t="shared" si="33"/>
        <v>B</v>
      </c>
      <c r="BN71" s="100">
        <f t="shared" si="34"/>
        <v>0.25</v>
      </c>
      <c r="BO71" s="5" t="str">
        <f t="shared" si="35"/>
        <v>B</v>
      </c>
      <c r="BP71" s="101">
        <f t="shared" si="36"/>
        <v>0</v>
      </c>
      <c r="BQ71" s="95" t="str">
        <f t="shared" si="37"/>
        <v>B</v>
      </c>
      <c r="BR71" s="54"/>
      <c r="BS71" s="312"/>
      <c r="BT71" s="312"/>
      <c r="BU71" s="312"/>
      <c r="BV71" s="13"/>
      <c r="CL71" s="55"/>
      <c r="CM71" s="295"/>
      <c r="CN71" s="295"/>
      <c r="CO71" s="295"/>
    </row>
    <row r="72" spans="1:93" ht="12.75" customHeight="1" x14ac:dyDescent="0.2">
      <c r="A72" s="3"/>
      <c r="B72" s="5">
        <f t="shared" si="38"/>
        <v>19</v>
      </c>
      <c r="C72" s="309" t="s">
        <v>135</v>
      </c>
      <c r="D72" s="310" t="s">
        <v>135</v>
      </c>
      <c r="E72" s="14" t="s">
        <v>4</v>
      </c>
      <c r="F72" s="84" t="s">
        <v>24</v>
      </c>
      <c r="G72" s="93">
        <f t="shared" si="1"/>
        <v>1</v>
      </c>
      <c r="H72" s="84" t="s">
        <v>24</v>
      </c>
      <c r="I72" s="93">
        <f t="shared" si="2"/>
        <v>1</v>
      </c>
      <c r="J72" s="84" t="s">
        <v>0</v>
      </c>
      <c r="K72" s="93">
        <f t="shared" si="3"/>
        <v>1</v>
      </c>
      <c r="L72" s="84" t="s">
        <v>25</v>
      </c>
      <c r="M72" s="93">
        <f t="shared" si="4"/>
        <v>1</v>
      </c>
      <c r="N72" s="84" t="s">
        <v>26</v>
      </c>
      <c r="O72" s="93">
        <f t="shared" si="5"/>
        <v>1</v>
      </c>
      <c r="P72" s="84" t="s">
        <v>0</v>
      </c>
      <c r="Q72" s="93">
        <f t="shared" si="6"/>
        <v>1</v>
      </c>
      <c r="R72" s="84" t="s">
        <v>25</v>
      </c>
      <c r="S72" s="86">
        <f t="shared" si="7"/>
        <v>1</v>
      </c>
      <c r="T72" s="84" t="s">
        <v>0</v>
      </c>
      <c r="U72" s="86">
        <f t="shared" si="8"/>
        <v>0</v>
      </c>
      <c r="V72" s="84" t="s">
        <v>26</v>
      </c>
      <c r="W72" s="86">
        <f t="shared" si="9"/>
        <v>1</v>
      </c>
      <c r="X72" s="84" t="s">
        <v>0</v>
      </c>
      <c r="Y72" s="86">
        <f t="shared" si="10"/>
        <v>0</v>
      </c>
      <c r="Z72" s="87" t="s">
        <v>26</v>
      </c>
      <c r="AA72" s="93">
        <f t="shared" si="11"/>
        <v>0</v>
      </c>
      <c r="AB72" s="87" t="s">
        <v>26</v>
      </c>
      <c r="AC72" s="93">
        <f t="shared" si="12"/>
        <v>0</v>
      </c>
      <c r="AD72" s="87" t="s">
        <v>26</v>
      </c>
      <c r="AE72" s="93">
        <f t="shared" si="13"/>
        <v>0</v>
      </c>
      <c r="AF72" s="87" t="s">
        <v>26</v>
      </c>
      <c r="AG72" s="93">
        <f t="shared" si="14"/>
        <v>1</v>
      </c>
      <c r="AH72" s="87" t="s">
        <v>0</v>
      </c>
      <c r="AI72" s="93">
        <f t="shared" si="15"/>
        <v>1</v>
      </c>
      <c r="AJ72" s="87" t="s">
        <v>25</v>
      </c>
      <c r="AK72" s="93">
        <f t="shared" si="16"/>
        <v>1</v>
      </c>
      <c r="AL72" s="87" t="s">
        <v>26</v>
      </c>
      <c r="AM72" s="93">
        <f t="shared" si="17"/>
        <v>0</v>
      </c>
      <c r="AN72" s="84" t="s">
        <v>24</v>
      </c>
      <c r="AO72" s="86">
        <f t="shared" si="18"/>
        <v>1</v>
      </c>
      <c r="AP72" s="84" t="s">
        <v>0</v>
      </c>
      <c r="AQ72" s="86">
        <f t="shared" si="19"/>
        <v>1</v>
      </c>
      <c r="AR72" s="84" t="s">
        <v>26</v>
      </c>
      <c r="AS72" s="86">
        <f t="shared" si="20"/>
        <v>0</v>
      </c>
      <c r="AT72" s="84" t="s">
        <v>26</v>
      </c>
      <c r="AU72" s="86">
        <f t="shared" si="21"/>
        <v>1</v>
      </c>
      <c r="AV72" s="84" t="s">
        <v>25</v>
      </c>
      <c r="AW72" s="86">
        <f t="shared" si="22"/>
        <v>0</v>
      </c>
      <c r="AX72" s="84" t="s">
        <v>26</v>
      </c>
      <c r="AY72" s="86">
        <f t="shared" si="23"/>
        <v>1</v>
      </c>
      <c r="AZ72" s="84" t="s">
        <v>0</v>
      </c>
      <c r="BA72" s="86">
        <f t="shared" si="24"/>
        <v>0</v>
      </c>
      <c r="BB72" s="84">
        <v>0</v>
      </c>
      <c r="BC72" s="89">
        <f t="shared" si="39"/>
        <v>15</v>
      </c>
      <c r="BD72" s="90">
        <f t="shared" si="25"/>
        <v>55.555555555555557</v>
      </c>
      <c r="BE72" s="91">
        <f t="shared" si="26"/>
        <v>3.8518518500000001</v>
      </c>
      <c r="BF72" s="5" t="str">
        <f t="shared" si="27"/>
        <v>INTERMEDIO</v>
      </c>
      <c r="BG72" s="282">
        <f t="shared" si="28"/>
        <v>0.22291114592592587</v>
      </c>
      <c r="BH72" s="283">
        <f t="shared" si="29"/>
        <v>4.9689378978009416E-2</v>
      </c>
      <c r="BI72" s="284"/>
      <c r="BJ72" s="98">
        <f t="shared" si="30"/>
        <v>0.75</v>
      </c>
      <c r="BK72" s="5" t="str">
        <f t="shared" si="31"/>
        <v>MA</v>
      </c>
      <c r="BL72" s="100">
        <f t="shared" si="32"/>
        <v>0.5</v>
      </c>
      <c r="BM72" s="5" t="str">
        <f t="shared" si="33"/>
        <v>MB</v>
      </c>
      <c r="BN72" s="100">
        <f t="shared" si="34"/>
        <v>0.66666666666666663</v>
      </c>
      <c r="BO72" s="5" t="str">
        <f t="shared" si="35"/>
        <v>MA</v>
      </c>
      <c r="BP72" s="101">
        <f t="shared" si="36"/>
        <v>0</v>
      </c>
      <c r="BQ72" s="95" t="str">
        <f t="shared" si="37"/>
        <v>B</v>
      </c>
      <c r="BR72" s="54"/>
      <c r="BS72" s="313"/>
      <c r="BT72" s="313"/>
      <c r="BU72" s="313"/>
      <c r="BV72" s="13"/>
      <c r="CL72" s="55"/>
      <c r="CM72" s="295"/>
      <c r="CN72" s="295"/>
      <c r="CO72" s="295"/>
    </row>
    <row r="73" spans="1:93" ht="12.75" customHeight="1" x14ac:dyDescent="0.2">
      <c r="A73" s="3"/>
      <c r="B73" s="5">
        <f t="shared" si="38"/>
        <v>20</v>
      </c>
      <c r="C73" s="309" t="s">
        <v>136</v>
      </c>
      <c r="D73" s="310" t="s">
        <v>136</v>
      </c>
      <c r="E73" s="14" t="s">
        <v>4</v>
      </c>
      <c r="F73" s="84" t="s">
        <v>24</v>
      </c>
      <c r="G73" s="93">
        <f t="shared" si="1"/>
        <v>1</v>
      </c>
      <c r="H73" s="84" t="s">
        <v>24</v>
      </c>
      <c r="I73" s="93">
        <f t="shared" si="2"/>
        <v>1</v>
      </c>
      <c r="J73" s="84" t="s">
        <v>0</v>
      </c>
      <c r="K73" s="93">
        <f t="shared" si="3"/>
        <v>1</v>
      </c>
      <c r="L73" s="84" t="s">
        <v>25</v>
      </c>
      <c r="M73" s="93">
        <f t="shared" si="4"/>
        <v>1</v>
      </c>
      <c r="N73" s="84" t="s">
        <v>0</v>
      </c>
      <c r="O73" s="93">
        <f t="shared" si="5"/>
        <v>0</v>
      </c>
      <c r="P73" s="84" t="s">
        <v>25</v>
      </c>
      <c r="Q73" s="93">
        <f t="shared" si="6"/>
        <v>0</v>
      </c>
      <c r="R73" s="84" t="s">
        <v>25</v>
      </c>
      <c r="S73" s="86">
        <f t="shared" si="7"/>
        <v>1</v>
      </c>
      <c r="T73" s="84" t="s">
        <v>24</v>
      </c>
      <c r="U73" s="86">
        <f t="shared" si="8"/>
        <v>0</v>
      </c>
      <c r="V73" s="84" t="s">
        <v>25</v>
      </c>
      <c r="W73" s="86">
        <f t="shared" si="9"/>
        <v>0</v>
      </c>
      <c r="X73" s="84" t="s">
        <v>24</v>
      </c>
      <c r="Y73" s="86">
        <f t="shared" si="10"/>
        <v>1</v>
      </c>
      <c r="Z73" s="87" t="s">
        <v>25</v>
      </c>
      <c r="AA73" s="93">
        <f t="shared" si="11"/>
        <v>0</v>
      </c>
      <c r="AB73" s="87" t="s">
        <v>24</v>
      </c>
      <c r="AC73" s="93">
        <f t="shared" si="12"/>
        <v>1</v>
      </c>
      <c r="AD73" s="87" t="s">
        <v>25</v>
      </c>
      <c r="AE73" s="93">
        <f t="shared" si="13"/>
        <v>0</v>
      </c>
      <c r="AF73" s="87" t="s">
        <v>0</v>
      </c>
      <c r="AG73" s="93">
        <f t="shared" si="14"/>
        <v>0</v>
      </c>
      <c r="AH73" s="87" t="s">
        <v>0</v>
      </c>
      <c r="AI73" s="93">
        <f t="shared" si="15"/>
        <v>1</v>
      </c>
      <c r="AJ73" s="87" t="s">
        <v>25</v>
      </c>
      <c r="AK73" s="93">
        <f t="shared" si="16"/>
        <v>1</v>
      </c>
      <c r="AL73" s="87" t="s">
        <v>0</v>
      </c>
      <c r="AM73" s="93">
        <f t="shared" si="17"/>
        <v>1</v>
      </c>
      <c r="AN73" s="84" t="s">
        <v>25</v>
      </c>
      <c r="AO73" s="86">
        <f t="shared" si="18"/>
        <v>0</v>
      </c>
      <c r="AP73" s="84" t="s">
        <v>24</v>
      </c>
      <c r="AQ73" s="86">
        <f t="shared" si="19"/>
        <v>0</v>
      </c>
      <c r="AR73" s="84" t="s">
        <v>26</v>
      </c>
      <c r="AS73" s="86">
        <f t="shared" si="20"/>
        <v>0</v>
      </c>
      <c r="AT73" s="84" t="s">
        <v>0</v>
      </c>
      <c r="AU73" s="86">
        <f t="shared" si="21"/>
        <v>0</v>
      </c>
      <c r="AV73" s="84" t="s">
        <v>26</v>
      </c>
      <c r="AW73" s="86">
        <f t="shared" si="22"/>
        <v>0</v>
      </c>
      <c r="AX73" s="84" t="s">
        <v>24</v>
      </c>
      <c r="AY73" s="86">
        <f t="shared" si="23"/>
        <v>0</v>
      </c>
      <c r="AZ73" s="84" t="s">
        <v>26</v>
      </c>
      <c r="BA73" s="86">
        <f t="shared" si="24"/>
        <v>0</v>
      </c>
      <c r="BB73" s="84">
        <v>1</v>
      </c>
      <c r="BC73" s="89">
        <f t="shared" si="39"/>
        <v>11</v>
      </c>
      <c r="BD73" s="90">
        <f t="shared" si="25"/>
        <v>40.74074074074074</v>
      </c>
      <c r="BE73" s="91">
        <f t="shared" si="26"/>
        <v>3.3580246899999997</v>
      </c>
      <c r="BF73" s="5" t="str">
        <f t="shared" si="27"/>
        <v>INICIAL</v>
      </c>
      <c r="BG73" s="282">
        <f t="shared" si="28"/>
        <v>-0.27091601407407451</v>
      </c>
      <c r="BH73" s="283">
        <f t="shared" si="29"/>
        <v>7.3395486681784139E-2</v>
      </c>
      <c r="BI73" s="284"/>
      <c r="BJ73" s="98">
        <f t="shared" si="30"/>
        <v>0.75</v>
      </c>
      <c r="BK73" s="5" t="str">
        <f t="shared" si="31"/>
        <v>MA</v>
      </c>
      <c r="BL73" s="100">
        <f t="shared" si="32"/>
        <v>0.375</v>
      </c>
      <c r="BM73" s="5" t="str">
        <f t="shared" si="33"/>
        <v>MB</v>
      </c>
      <c r="BN73" s="100">
        <f t="shared" si="34"/>
        <v>0.33333333333333331</v>
      </c>
      <c r="BO73" s="5" t="str">
        <f t="shared" si="35"/>
        <v>MB</v>
      </c>
      <c r="BP73" s="101">
        <f t="shared" si="36"/>
        <v>0.33333333333333331</v>
      </c>
      <c r="BQ73" s="95" t="str">
        <f t="shared" si="37"/>
        <v>MB</v>
      </c>
      <c r="BR73" s="54"/>
      <c r="BS73" s="5">
        <f>IF(BD42:BD88&lt;="49",COUNTIF($BF$54:$BF$100,"INICIAL"))</f>
        <v>17</v>
      </c>
      <c r="BT73" s="5">
        <f>COUNTIF($BF$54:$BF$100,"INTERMEDIO")</f>
        <v>8</v>
      </c>
      <c r="BU73" s="5">
        <f>COUNTIF($BF$54:$BF$100,"AVANZADO")</f>
        <v>2</v>
      </c>
      <c r="BV73" s="13"/>
      <c r="CL73" s="55"/>
      <c r="CM73" s="295"/>
      <c r="CN73" s="295"/>
      <c r="CO73" s="295"/>
    </row>
    <row r="74" spans="1:93" ht="12.75" customHeight="1" x14ac:dyDescent="0.2">
      <c r="A74" s="3"/>
      <c r="B74" s="5">
        <f t="shared" si="38"/>
        <v>21</v>
      </c>
      <c r="C74" s="309" t="s">
        <v>137</v>
      </c>
      <c r="D74" s="310" t="s">
        <v>137</v>
      </c>
      <c r="E74" s="14" t="s">
        <v>4</v>
      </c>
      <c r="F74" s="84" t="s">
        <v>24</v>
      </c>
      <c r="G74" s="93">
        <f t="shared" si="1"/>
        <v>1</v>
      </c>
      <c r="H74" s="84" t="s">
        <v>26</v>
      </c>
      <c r="I74" s="93">
        <f t="shared" si="2"/>
        <v>0</v>
      </c>
      <c r="J74" s="84" t="s">
        <v>0</v>
      </c>
      <c r="K74" s="93">
        <f t="shared" si="3"/>
        <v>1</v>
      </c>
      <c r="L74" s="84" t="s">
        <v>25</v>
      </c>
      <c r="M74" s="93">
        <f t="shared" si="4"/>
        <v>1</v>
      </c>
      <c r="N74" s="84" t="s">
        <v>26</v>
      </c>
      <c r="O74" s="93">
        <f t="shared" si="5"/>
        <v>1</v>
      </c>
      <c r="P74" s="84" t="s">
        <v>25</v>
      </c>
      <c r="Q74" s="93">
        <f t="shared" si="6"/>
        <v>0</v>
      </c>
      <c r="R74" s="84" t="s">
        <v>0</v>
      </c>
      <c r="S74" s="86">
        <f t="shared" si="7"/>
        <v>0</v>
      </c>
      <c r="T74" s="84" t="s">
        <v>26</v>
      </c>
      <c r="U74" s="86">
        <f t="shared" si="8"/>
        <v>1</v>
      </c>
      <c r="V74" s="84" t="s">
        <v>26</v>
      </c>
      <c r="W74" s="86">
        <f t="shared" si="9"/>
        <v>1</v>
      </c>
      <c r="X74" s="84" t="s">
        <v>24</v>
      </c>
      <c r="Y74" s="86">
        <f t="shared" si="10"/>
        <v>1</v>
      </c>
      <c r="Z74" s="87" t="s">
        <v>24</v>
      </c>
      <c r="AA74" s="93">
        <f t="shared" si="11"/>
        <v>0</v>
      </c>
      <c r="AB74" s="87" t="s">
        <v>0</v>
      </c>
      <c r="AC74" s="93">
        <f t="shared" si="12"/>
        <v>0</v>
      </c>
      <c r="AD74" s="87" t="s">
        <v>25</v>
      </c>
      <c r="AE74" s="93">
        <f t="shared" si="13"/>
        <v>0</v>
      </c>
      <c r="AF74" s="87" t="s">
        <v>26</v>
      </c>
      <c r="AG74" s="93">
        <f t="shared" si="14"/>
        <v>1</v>
      </c>
      <c r="AH74" s="87" t="s">
        <v>0</v>
      </c>
      <c r="AI74" s="93">
        <f t="shared" si="15"/>
        <v>1</v>
      </c>
      <c r="AJ74" s="87" t="s">
        <v>25</v>
      </c>
      <c r="AK74" s="93">
        <f t="shared" si="16"/>
        <v>1</v>
      </c>
      <c r="AL74" s="87" t="s">
        <v>39</v>
      </c>
      <c r="AM74" s="93">
        <f t="shared" si="17"/>
        <v>0</v>
      </c>
      <c r="AN74" s="84" t="s">
        <v>25</v>
      </c>
      <c r="AO74" s="86">
        <f t="shared" si="18"/>
        <v>0</v>
      </c>
      <c r="AP74" s="84" t="s">
        <v>26</v>
      </c>
      <c r="AQ74" s="86">
        <f t="shared" si="19"/>
        <v>0</v>
      </c>
      <c r="AR74" s="84" t="s">
        <v>24</v>
      </c>
      <c r="AS74" s="86">
        <f t="shared" si="20"/>
        <v>0</v>
      </c>
      <c r="AT74" s="84" t="s">
        <v>39</v>
      </c>
      <c r="AU74" s="86">
        <f t="shared" si="21"/>
        <v>0</v>
      </c>
      <c r="AV74" s="84" t="s">
        <v>39</v>
      </c>
      <c r="AW74" s="86">
        <f t="shared" si="22"/>
        <v>0</v>
      </c>
      <c r="AX74" s="84" t="s">
        <v>39</v>
      </c>
      <c r="AY74" s="86">
        <f t="shared" si="23"/>
        <v>0</v>
      </c>
      <c r="AZ74" s="84" t="s">
        <v>39</v>
      </c>
      <c r="BA74" s="86">
        <f t="shared" si="24"/>
        <v>0</v>
      </c>
      <c r="BB74" s="84">
        <v>0</v>
      </c>
      <c r="BC74" s="89">
        <f t="shared" si="39"/>
        <v>10</v>
      </c>
      <c r="BD74" s="90">
        <f t="shared" si="25"/>
        <v>37.037037037037038</v>
      </c>
      <c r="BE74" s="91">
        <f t="shared" si="26"/>
        <v>3.2345679000000001</v>
      </c>
      <c r="BF74" s="5" t="str">
        <f t="shared" si="27"/>
        <v>INICIAL</v>
      </c>
      <c r="BG74" s="282">
        <f t="shared" si="28"/>
        <v>-0.39437280407407416</v>
      </c>
      <c r="BH74" s="283">
        <f t="shared" si="29"/>
        <v>0.15552990859324808</v>
      </c>
      <c r="BI74" s="284"/>
      <c r="BJ74" s="98">
        <f t="shared" si="30"/>
        <v>0.5</v>
      </c>
      <c r="BK74" s="5" t="str">
        <f t="shared" si="31"/>
        <v>MB</v>
      </c>
      <c r="BL74" s="100">
        <f t="shared" si="32"/>
        <v>0.25</v>
      </c>
      <c r="BM74" s="5" t="str">
        <f t="shared" si="33"/>
        <v>B</v>
      </c>
      <c r="BN74" s="100">
        <f t="shared" si="34"/>
        <v>0.5</v>
      </c>
      <c r="BO74" s="5" t="str">
        <f t="shared" si="35"/>
        <v>MB</v>
      </c>
      <c r="BP74" s="101">
        <f t="shared" si="36"/>
        <v>0</v>
      </c>
      <c r="BQ74" s="95" t="str">
        <f t="shared" si="37"/>
        <v>B</v>
      </c>
      <c r="BR74" s="54"/>
      <c r="BS74" s="160">
        <f>BS73*1/$F$11</f>
        <v>0.62962962962962965</v>
      </c>
      <c r="BT74" s="160">
        <f>BT73*1/$F$11</f>
        <v>0.29629629629629628</v>
      </c>
      <c r="BU74" s="160">
        <f>BU73*1/$F$11</f>
        <v>7.407407407407407E-2</v>
      </c>
      <c r="BV74" s="13"/>
      <c r="CL74" s="51"/>
      <c r="CM74" s="295"/>
      <c r="CN74" s="295"/>
      <c r="CO74" s="295"/>
    </row>
    <row r="75" spans="1:93" ht="12.75" customHeight="1" x14ac:dyDescent="0.2">
      <c r="A75" s="3"/>
      <c r="B75" s="5">
        <f t="shared" si="38"/>
        <v>22</v>
      </c>
      <c r="C75" s="309" t="s">
        <v>138</v>
      </c>
      <c r="D75" s="310" t="s">
        <v>138</v>
      </c>
      <c r="E75" s="14" t="s">
        <v>4</v>
      </c>
      <c r="F75" s="84" t="s">
        <v>24</v>
      </c>
      <c r="G75" s="93">
        <f t="shared" si="1"/>
        <v>1</v>
      </c>
      <c r="H75" s="84" t="s">
        <v>24</v>
      </c>
      <c r="I75" s="93">
        <f t="shared" si="2"/>
        <v>1</v>
      </c>
      <c r="J75" s="84" t="s">
        <v>0</v>
      </c>
      <c r="K75" s="93">
        <f t="shared" si="3"/>
        <v>1</v>
      </c>
      <c r="L75" s="84" t="s">
        <v>25</v>
      </c>
      <c r="M75" s="93">
        <f t="shared" si="4"/>
        <v>1</v>
      </c>
      <c r="N75" s="84" t="s">
        <v>26</v>
      </c>
      <c r="O75" s="93">
        <f t="shared" si="5"/>
        <v>1</v>
      </c>
      <c r="P75" s="84" t="s">
        <v>0</v>
      </c>
      <c r="Q75" s="93">
        <f t="shared" si="6"/>
        <v>1</v>
      </c>
      <c r="R75" s="84" t="s">
        <v>25</v>
      </c>
      <c r="S75" s="86">
        <f t="shared" si="7"/>
        <v>1</v>
      </c>
      <c r="T75" s="84" t="s">
        <v>26</v>
      </c>
      <c r="U75" s="86">
        <f t="shared" si="8"/>
        <v>1</v>
      </c>
      <c r="V75" s="84" t="s">
        <v>0</v>
      </c>
      <c r="W75" s="86">
        <f t="shared" si="9"/>
        <v>0</v>
      </c>
      <c r="X75" s="84" t="s">
        <v>26</v>
      </c>
      <c r="Y75" s="86">
        <f t="shared" si="10"/>
        <v>0</v>
      </c>
      <c r="Z75" s="87" t="s">
        <v>24</v>
      </c>
      <c r="AA75" s="93">
        <f t="shared" si="11"/>
        <v>0</v>
      </c>
      <c r="AB75" s="87" t="s">
        <v>24</v>
      </c>
      <c r="AC75" s="93">
        <f t="shared" si="12"/>
        <v>1</v>
      </c>
      <c r="AD75" s="87" t="s">
        <v>25</v>
      </c>
      <c r="AE75" s="93">
        <f t="shared" si="13"/>
        <v>0</v>
      </c>
      <c r="AF75" s="87" t="s">
        <v>24</v>
      </c>
      <c r="AG75" s="93">
        <f t="shared" si="14"/>
        <v>0</v>
      </c>
      <c r="AH75" s="87" t="s">
        <v>26</v>
      </c>
      <c r="AI75" s="93">
        <f t="shared" si="15"/>
        <v>0</v>
      </c>
      <c r="AJ75" s="87" t="s">
        <v>0</v>
      </c>
      <c r="AK75" s="93">
        <f t="shared" si="16"/>
        <v>0</v>
      </c>
      <c r="AL75" s="87" t="s">
        <v>25</v>
      </c>
      <c r="AM75" s="93">
        <f t="shared" si="17"/>
        <v>0</v>
      </c>
      <c r="AN75" s="84" t="s">
        <v>26</v>
      </c>
      <c r="AO75" s="86">
        <f t="shared" si="18"/>
        <v>0</v>
      </c>
      <c r="AP75" s="84" t="s">
        <v>26</v>
      </c>
      <c r="AQ75" s="86">
        <f t="shared" si="19"/>
        <v>0</v>
      </c>
      <c r="AR75" s="84" t="s">
        <v>0</v>
      </c>
      <c r="AS75" s="86">
        <f t="shared" si="20"/>
        <v>0</v>
      </c>
      <c r="AT75" s="84" t="s">
        <v>24</v>
      </c>
      <c r="AU75" s="86">
        <f t="shared" si="21"/>
        <v>0</v>
      </c>
      <c r="AV75" s="84" t="s">
        <v>26</v>
      </c>
      <c r="AW75" s="86">
        <f t="shared" si="22"/>
        <v>0</v>
      </c>
      <c r="AX75" s="84" t="s">
        <v>24</v>
      </c>
      <c r="AY75" s="86">
        <f t="shared" si="23"/>
        <v>0</v>
      </c>
      <c r="AZ75" s="84" t="s">
        <v>0</v>
      </c>
      <c r="BA75" s="86">
        <f t="shared" si="24"/>
        <v>0</v>
      </c>
      <c r="BB75" s="84">
        <v>2</v>
      </c>
      <c r="BC75" s="89">
        <f t="shared" si="39"/>
        <v>11</v>
      </c>
      <c r="BD75" s="90">
        <f t="shared" si="25"/>
        <v>40.74074074074074</v>
      </c>
      <c r="BE75" s="91">
        <f t="shared" si="26"/>
        <v>3.3580246899999997</v>
      </c>
      <c r="BF75" s="5" t="str">
        <f t="shared" si="27"/>
        <v>INICIAL</v>
      </c>
      <c r="BG75" s="282">
        <f t="shared" si="28"/>
        <v>-0.27091601407407451</v>
      </c>
      <c r="BH75" s="283">
        <f t="shared" si="29"/>
        <v>7.3395486681784139E-2</v>
      </c>
      <c r="BI75" s="284"/>
      <c r="BJ75" s="98">
        <f t="shared" si="30"/>
        <v>0.5</v>
      </c>
      <c r="BK75" s="5" t="str">
        <f t="shared" si="31"/>
        <v>MB</v>
      </c>
      <c r="BL75" s="100">
        <f t="shared" si="32"/>
        <v>0.375</v>
      </c>
      <c r="BM75" s="5" t="str">
        <f t="shared" si="33"/>
        <v>MB</v>
      </c>
      <c r="BN75" s="100">
        <f t="shared" si="34"/>
        <v>0.33333333333333331</v>
      </c>
      <c r="BO75" s="5" t="str">
        <f t="shared" si="35"/>
        <v>MB</v>
      </c>
      <c r="BP75" s="101">
        <f t="shared" si="36"/>
        <v>0.66666666666666663</v>
      </c>
      <c r="BQ75" s="95" t="str">
        <f t="shared" si="37"/>
        <v>MA</v>
      </c>
      <c r="BR75" s="54"/>
      <c r="BS75" s="54"/>
      <c r="BT75" s="54"/>
      <c r="BU75" s="54"/>
      <c r="BV75" s="13"/>
    </row>
    <row r="76" spans="1:93" ht="12.75" customHeight="1" x14ac:dyDescent="0.2">
      <c r="A76" s="3"/>
      <c r="B76" s="5">
        <f t="shared" si="38"/>
        <v>23</v>
      </c>
      <c r="C76" s="309" t="s">
        <v>139</v>
      </c>
      <c r="D76" s="310" t="s">
        <v>139</v>
      </c>
      <c r="E76" s="14" t="s">
        <v>4</v>
      </c>
      <c r="F76" s="84" t="s">
        <v>0</v>
      </c>
      <c r="G76" s="93">
        <f t="shared" si="1"/>
        <v>0</v>
      </c>
      <c r="H76" s="84" t="s">
        <v>24</v>
      </c>
      <c r="I76" s="93">
        <f t="shared" si="2"/>
        <v>1</v>
      </c>
      <c r="J76" s="84" t="s">
        <v>0</v>
      </c>
      <c r="K76" s="93">
        <f t="shared" si="3"/>
        <v>1</v>
      </c>
      <c r="L76" s="84" t="s">
        <v>24</v>
      </c>
      <c r="M76" s="93">
        <f t="shared" si="4"/>
        <v>0</v>
      </c>
      <c r="N76" s="84" t="s">
        <v>24</v>
      </c>
      <c r="O76" s="93">
        <f t="shared" si="5"/>
        <v>0</v>
      </c>
      <c r="P76" s="84" t="s">
        <v>0</v>
      </c>
      <c r="Q76" s="93">
        <f t="shared" si="6"/>
        <v>1</v>
      </c>
      <c r="R76" s="84" t="s">
        <v>25</v>
      </c>
      <c r="S76" s="86">
        <f t="shared" si="7"/>
        <v>1</v>
      </c>
      <c r="T76" s="84" t="s">
        <v>24</v>
      </c>
      <c r="U76" s="86">
        <f t="shared" si="8"/>
        <v>0</v>
      </c>
      <c r="V76" s="84" t="s">
        <v>26</v>
      </c>
      <c r="W76" s="86">
        <f t="shared" si="9"/>
        <v>1</v>
      </c>
      <c r="X76" s="84" t="s">
        <v>39</v>
      </c>
      <c r="Y76" s="86">
        <f t="shared" si="10"/>
        <v>0</v>
      </c>
      <c r="Z76" s="87" t="s">
        <v>26</v>
      </c>
      <c r="AA76" s="93">
        <f t="shared" si="11"/>
        <v>0</v>
      </c>
      <c r="AB76" s="87" t="s">
        <v>24</v>
      </c>
      <c r="AC76" s="93">
        <f t="shared" si="12"/>
        <v>1</v>
      </c>
      <c r="AD76" s="87" t="s">
        <v>24</v>
      </c>
      <c r="AE76" s="93">
        <f t="shared" si="13"/>
        <v>1</v>
      </c>
      <c r="AF76" s="87" t="s">
        <v>26</v>
      </c>
      <c r="AG76" s="93">
        <f t="shared" si="14"/>
        <v>1</v>
      </c>
      <c r="AH76" s="87" t="s">
        <v>0</v>
      </c>
      <c r="AI76" s="93">
        <f t="shared" si="15"/>
        <v>1</v>
      </c>
      <c r="AJ76" s="87" t="s">
        <v>25</v>
      </c>
      <c r="AK76" s="93">
        <f t="shared" si="16"/>
        <v>1</v>
      </c>
      <c r="AL76" s="87" t="s">
        <v>0</v>
      </c>
      <c r="AM76" s="93">
        <f t="shared" si="17"/>
        <v>1</v>
      </c>
      <c r="AN76" s="84" t="s">
        <v>24</v>
      </c>
      <c r="AO76" s="86">
        <f t="shared" si="18"/>
        <v>1</v>
      </c>
      <c r="AP76" s="84" t="s">
        <v>0</v>
      </c>
      <c r="AQ76" s="86">
        <f t="shared" si="19"/>
        <v>1</v>
      </c>
      <c r="AR76" s="84" t="s">
        <v>25</v>
      </c>
      <c r="AS76" s="86">
        <f t="shared" si="20"/>
        <v>1</v>
      </c>
      <c r="AT76" s="84" t="s">
        <v>0</v>
      </c>
      <c r="AU76" s="86">
        <f t="shared" si="21"/>
        <v>0</v>
      </c>
      <c r="AV76" s="84" t="s">
        <v>25</v>
      </c>
      <c r="AW76" s="86">
        <f t="shared" si="22"/>
        <v>0</v>
      </c>
      <c r="AX76" s="84" t="s">
        <v>25</v>
      </c>
      <c r="AY76" s="86">
        <f t="shared" si="23"/>
        <v>0</v>
      </c>
      <c r="AZ76" s="84" t="s">
        <v>0</v>
      </c>
      <c r="BA76" s="86">
        <f t="shared" si="24"/>
        <v>0</v>
      </c>
      <c r="BB76" s="84">
        <v>0</v>
      </c>
      <c r="BC76" s="89">
        <f t="shared" si="39"/>
        <v>14</v>
      </c>
      <c r="BD76" s="90">
        <f t="shared" si="25"/>
        <v>51.851851851851855</v>
      </c>
      <c r="BE76" s="91">
        <f t="shared" si="26"/>
        <v>3.72839506</v>
      </c>
      <c r="BF76" s="5" t="str">
        <f t="shared" si="27"/>
        <v>INTERMEDIO</v>
      </c>
      <c r="BG76" s="282">
        <f t="shared" si="28"/>
        <v>9.9454355925925775E-2</v>
      </c>
      <c r="BH76" s="283">
        <f t="shared" si="29"/>
        <v>9.8911689126407274E-3</v>
      </c>
      <c r="BI76" s="284"/>
      <c r="BJ76" s="98">
        <f t="shared" si="30"/>
        <v>0.5</v>
      </c>
      <c r="BK76" s="5" t="str">
        <f t="shared" si="31"/>
        <v>MB</v>
      </c>
      <c r="BL76" s="100">
        <f t="shared" si="32"/>
        <v>0.625</v>
      </c>
      <c r="BM76" s="5" t="str">
        <f t="shared" si="33"/>
        <v>A</v>
      </c>
      <c r="BN76" s="100">
        <f t="shared" si="34"/>
        <v>0.58333333333333337</v>
      </c>
      <c r="BO76" s="5" t="str">
        <f t="shared" si="35"/>
        <v>MA</v>
      </c>
      <c r="BP76" s="101">
        <f t="shared" si="36"/>
        <v>0</v>
      </c>
      <c r="BQ76" s="95" t="str">
        <f t="shared" si="37"/>
        <v>B</v>
      </c>
      <c r="BR76" s="54"/>
      <c r="BS76" s="54"/>
      <c r="BT76" s="54"/>
      <c r="BU76" s="54"/>
      <c r="BV76" s="13"/>
    </row>
    <row r="77" spans="1:93" ht="12.75" customHeight="1" x14ac:dyDescent="0.2">
      <c r="A77" s="3"/>
      <c r="B77" s="5">
        <f t="shared" si="38"/>
        <v>24</v>
      </c>
      <c r="C77" s="309" t="s">
        <v>140</v>
      </c>
      <c r="D77" s="310" t="s">
        <v>140</v>
      </c>
      <c r="E77" s="14" t="s">
        <v>4</v>
      </c>
      <c r="F77" s="84" t="s">
        <v>26</v>
      </c>
      <c r="G77" s="93">
        <f t="shared" si="1"/>
        <v>0</v>
      </c>
      <c r="H77" s="84" t="s">
        <v>0</v>
      </c>
      <c r="I77" s="93">
        <f t="shared" si="2"/>
        <v>0</v>
      </c>
      <c r="J77" s="84" t="s">
        <v>24</v>
      </c>
      <c r="K77" s="93">
        <f t="shared" si="3"/>
        <v>0</v>
      </c>
      <c r="L77" s="84" t="s">
        <v>26</v>
      </c>
      <c r="M77" s="93">
        <f t="shared" si="4"/>
        <v>0</v>
      </c>
      <c r="N77" s="84" t="s">
        <v>25</v>
      </c>
      <c r="O77" s="93">
        <f t="shared" si="5"/>
        <v>0</v>
      </c>
      <c r="P77" s="84" t="s">
        <v>0</v>
      </c>
      <c r="Q77" s="93">
        <f t="shared" si="6"/>
        <v>1</v>
      </c>
      <c r="R77" s="84" t="s">
        <v>25</v>
      </c>
      <c r="S77" s="86">
        <f t="shared" si="7"/>
        <v>1</v>
      </c>
      <c r="T77" s="84" t="s">
        <v>24</v>
      </c>
      <c r="U77" s="86">
        <f t="shared" si="8"/>
        <v>0</v>
      </c>
      <c r="V77" s="84" t="s">
        <v>0</v>
      </c>
      <c r="W77" s="86">
        <f t="shared" si="9"/>
        <v>0</v>
      </c>
      <c r="X77" s="84" t="s">
        <v>24</v>
      </c>
      <c r="Y77" s="86">
        <f t="shared" si="10"/>
        <v>1</v>
      </c>
      <c r="Z77" s="87" t="s">
        <v>25</v>
      </c>
      <c r="AA77" s="93">
        <f t="shared" si="11"/>
        <v>0</v>
      </c>
      <c r="AB77" s="87" t="s">
        <v>24</v>
      </c>
      <c r="AC77" s="93">
        <f t="shared" si="12"/>
        <v>1</v>
      </c>
      <c r="AD77" s="87" t="s">
        <v>0</v>
      </c>
      <c r="AE77" s="93">
        <f t="shared" si="13"/>
        <v>0</v>
      </c>
      <c r="AF77" s="87" t="s">
        <v>26</v>
      </c>
      <c r="AG77" s="93">
        <f t="shared" si="14"/>
        <v>1</v>
      </c>
      <c r="AH77" s="87" t="s">
        <v>24</v>
      </c>
      <c r="AI77" s="93">
        <f t="shared" si="15"/>
        <v>0</v>
      </c>
      <c r="AJ77" s="87" t="s">
        <v>26</v>
      </c>
      <c r="AK77" s="93">
        <f t="shared" si="16"/>
        <v>0</v>
      </c>
      <c r="AL77" s="87" t="s">
        <v>26</v>
      </c>
      <c r="AM77" s="93">
        <f t="shared" si="17"/>
        <v>0</v>
      </c>
      <c r="AN77" s="84" t="s">
        <v>0</v>
      </c>
      <c r="AO77" s="86">
        <f t="shared" si="18"/>
        <v>0</v>
      </c>
      <c r="AP77" s="84" t="s">
        <v>25</v>
      </c>
      <c r="AQ77" s="86">
        <f t="shared" si="19"/>
        <v>0</v>
      </c>
      <c r="AR77" s="84" t="s">
        <v>39</v>
      </c>
      <c r="AS77" s="86">
        <f t="shared" si="20"/>
        <v>0</v>
      </c>
      <c r="AT77" s="84" t="s">
        <v>26</v>
      </c>
      <c r="AU77" s="86">
        <f t="shared" si="21"/>
        <v>1</v>
      </c>
      <c r="AV77" s="84" t="s">
        <v>25</v>
      </c>
      <c r="AW77" s="86">
        <f t="shared" si="22"/>
        <v>0</v>
      </c>
      <c r="AX77" s="84" t="s">
        <v>39</v>
      </c>
      <c r="AY77" s="86">
        <f t="shared" si="23"/>
        <v>0</v>
      </c>
      <c r="AZ77" s="84" t="s">
        <v>39</v>
      </c>
      <c r="BA77" s="86">
        <f t="shared" si="24"/>
        <v>0</v>
      </c>
      <c r="BB77" s="84">
        <v>0</v>
      </c>
      <c r="BC77" s="89">
        <f t="shared" si="39"/>
        <v>6</v>
      </c>
      <c r="BD77" s="90">
        <f t="shared" si="25"/>
        <v>22.222222222222221</v>
      </c>
      <c r="BE77" s="91">
        <f t="shared" si="26"/>
        <v>2.7407407400000001</v>
      </c>
      <c r="BF77" s="5" t="str">
        <f t="shared" si="27"/>
        <v>INICIAL</v>
      </c>
      <c r="BG77" s="282">
        <f t="shared" si="28"/>
        <v>-0.88819996407407409</v>
      </c>
      <c r="BH77" s="283">
        <f t="shared" si="29"/>
        <v>0.78889917618118655</v>
      </c>
      <c r="BI77" s="284"/>
      <c r="BJ77" s="98">
        <f t="shared" si="30"/>
        <v>0.25</v>
      </c>
      <c r="BK77" s="5" t="str">
        <f t="shared" si="31"/>
        <v>B</v>
      </c>
      <c r="BL77" s="100">
        <f t="shared" si="32"/>
        <v>0.375</v>
      </c>
      <c r="BM77" s="5" t="str">
        <f t="shared" si="33"/>
        <v>MB</v>
      </c>
      <c r="BN77" s="100">
        <f t="shared" si="34"/>
        <v>0.16666666666666666</v>
      </c>
      <c r="BO77" s="5" t="str">
        <f t="shared" si="35"/>
        <v>B</v>
      </c>
      <c r="BP77" s="101">
        <f t="shared" si="36"/>
        <v>0</v>
      </c>
      <c r="BQ77" s="95" t="str">
        <f t="shared" si="37"/>
        <v>B</v>
      </c>
      <c r="BR77" s="54"/>
      <c r="BS77" s="54"/>
      <c r="BT77" s="54"/>
      <c r="BU77" s="54"/>
      <c r="BV77" s="13"/>
    </row>
    <row r="78" spans="1:93" ht="12.75" customHeight="1" x14ac:dyDescent="0.2">
      <c r="A78" s="3"/>
      <c r="B78" s="5">
        <f t="shared" si="38"/>
        <v>25</v>
      </c>
      <c r="C78" s="309" t="s">
        <v>141</v>
      </c>
      <c r="D78" s="310" t="s">
        <v>141</v>
      </c>
      <c r="E78" s="14" t="s">
        <v>4</v>
      </c>
      <c r="F78" s="84" t="s">
        <v>25</v>
      </c>
      <c r="G78" s="93">
        <f t="shared" si="1"/>
        <v>0</v>
      </c>
      <c r="H78" s="84" t="s">
        <v>24</v>
      </c>
      <c r="I78" s="93">
        <f t="shared" si="2"/>
        <v>1</v>
      </c>
      <c r="J78" s="84" t="s">
        <v>39</v>
      </c>
      <c r="K78" s="93">
        <f t="shared" si="3"/>
        <v>0</v>
      </c>
      <c r="L78" s="84" t="s">
        <v>24</v>
      </c>
      <c r="M78" s="93">
        <f t="shared" si="4"/>
        <v>0</v>
      </c>
      <c r="N78" s="84" t="s">
        <v>39</v>
      </c>
      <c r="O78" s="93">
        <f t="shared" si="5"/>
        <v>0</v>
      </c>
      <c r="P78" s="84" t="s">
        <v>0</v>
      </c>
      <c r="Q78" s="93">
        <f t="shared" si="6"/>
        <v>1</v>
      </c>
      <c r="R78" s="84" t="s">
        <v>25</v>
      </c>
      <c r="S78" s="86">
        <f t="shared" si="7"/>
        <v>1</v>
      </c>
      <c r="T78" s="84" t="s">
        <v>25</v>
      </c>
      <c r="U78" s="86">
        <f t="shared" si="8"/>
        <v>0</v>
      </c>
      <c r="V78" s="84" t="s">
        <v>24</v>
      </c>
      <c r="W78" s="86">
        <f t="shared" si="9"/>
        <v>0</v>
      </c>
      <c r="X78" s="84" t="s">
        <v>24</v>
      </c>
      <c r="Y78" s="86">
        <f t="shared" si="10"/>
        <v>1</v>
      </c>
      <c r="Z78" s="87" t="s">
        <v>0</v>
      </c>
      <c r="AA78" s="93">
        <f t="shared" si="11"/>
        <v>1</v>
      </c>
      <c r="AB78" s="87" t="s">
        <v>24</v>
      </c>
      <c r="AC78" s="93">
        <f t="shared" si="12"/>
        <v>1</v>
      </c>
      <c r="AD78" s="87" t="s">
        <v>24</v>
      </c>
      <c r="AE78" s="93">
        <f t="shared" si="13"/>
        <v>1</v>
      </c>
      <c r="AF78" s="87" t="s">
        <v>24</v>
      </c>
      <c r="AG78" s="93">
        <f t="shared" si="14"/>
        <v>0</v>
      </c>
      <c r="AH78" s="87" t="s">
        <v>0</v>
      </c>
      <c r="AI78" s="93">
        <f t="shared" si="15"/>
        <v>1</v>
      </c>
      <c r="AJ78" s="87" t="s">
        <v>25</v>
      </c>
      <c r="AK78" s="93">
        <f t="shared" si="16"/>
        <v>1</v>
      </c>
      <c r="AL78" s="87" t="s">
        <v>0</v>
      </c>
      <c r="AM78" s="93">
        <f t="shared" si="17"/>
        <v>1</v>
      </c>
      <c r="AN78" s="84" t="s">
        <v>24</v>
      </c>
      <c r="AO78" s="86">
        <f t="shared" si="18"/>
        <v>1</v>
      </c>
      <c r="AP78" s="84" t="s">
        <v>24</v>
      </c>
      <c r="AQ78" s="86">
        <f t="shared" si="19"/>
        <v>0</v>
      </c>
      <c r="AR78" s="84" t="s">
        <v>25</v>
      </c>
      <c r="AS78" s="86">
        <f t="shared" si="20"/>
        <v>1</v>
      </c>
      <c r="AT78" s="84" t="s">
        <v>116</v>
      </c>
      <c r="AU78" s="86">
        <f t="shared" si="21"/>
        <v>0</v>
      </c>
      <c r="AV78" s="84" t="s">
        <v>0</v>
      </c>
      <c r="AW78" s="86">
        <f t="shared" si="22"/>
        <v>0</v>
      </c>
      <c r="AX78" s="84" t="s">
        <v>25</v>
      </c>
      <c r="AY78" s="86">
        <f t="shared" si="23"/>
        <v>0</v>
      </c>
      <c r="AZ78" s="84" t="s">
        <v>25</v>
      </c>
      <c r="BA78" s="86">
        <f t="shared" si="24"/>
        <v>1</v>
      </c>
      <c r="BB78" s="84">
        <v>2</v>
      </c>
      <c r="BC78" s="89">
        <f t="shared" si="39"/>
        <v>15</v>
      </c>
      <c r="BD78" s="90">
        <f t="shared" si="25"/>
        <v>55.555555555555557</v>
      </c>
      <c r="BE78" s="91">
        <f t="shared" si="26"/>
        <v>3.8518518500000001</v>
      </c>
      <c r="BF78" s="5" t="str">
        <f t="shared" si="27"/>
        <v>INTERMEDIO</v>
      </c>
      <c r="BG78" s="282">
        <f t="shared" si="28"/>
        <v>0.22291114592592587</v>
      </c>
      <c r="BH78" s="283">
        <f t="shared" si="29"/>
        <v>4.9689378978009416E-2</v>
      </c>
      <c r="BI78" s="284"/>
      <c r="BJ78" s="98">
        <f t="shared" si="30"/>
        <v>0.5</v>
      </c>
      <c r="BK78" s="5" t="str">
        <f t="shared" si="31"/>
        <v>MB</v>
      </c>
      <c r="BL78" s="100">
        <f t="shared" si="32"/>
        <v>0.75</v>
      </c>
      <c r="BM78" s="5" t="str">
        <f t="shared" si="33"/>
        <v>MA</v>
      </c>
      <c r="BN78" s="100">
        <f t="shared" si="34"/>
        <v>0.41666666666666669</v>
      </c>
      <c r="BO78" s="5" t="str">
        <f t="shared" si="35"/>
        <v>MB</v>
      </c>
      <c r="BP78" s="101">
        <f t="shared" si="36"/>
        <v>0.66666666666666663</v>
      </c>
      <c r="BQ78" s="95" t="str">
        <f t="shared" si="37"/>
        <v>MA</v>
      </c>
      <c r="BR78" s="54"/>
      <c r="BS78" s="54"/>
      <c r="BT78" s="54"/>
      <c r="BU78" s="54"/>
      <c r="BV78" s="13"/>
    </row>
    <row r="79" spans="1:93" ht="12.75" customHeight="1" x14ac:dyDescent="0.2">
      <c r="A79" s="3"/>
      <c r="B79" s="5">
        <f t="shared" si="38"/>
        <v>26</v>
      </c>
      <c r="C79" s="309" t="s">
        <v>142</v>
      </c>
      <c r="D79" s="310" t="s">
        <v>142</v>
      </c>
      <c r="E79" s="14" t="s">
        <v>4</v>
      </c>
      <c r="F79" s="84" t="s">
        <v>24</v>
      </c>
      <c r="G79" s="93">
        <f t="shared" si="1"/>
        <v>1</v>
      </c>
      <c r="H79" s="84" t="s">
        <v>24</v>
      </c>
      <c r="I79" s="93">
        <f t="shared" si="2"/>
        <v>1</v>
      </c>
      <c r="J79" s="84" t="s">
        <v>0</v>
      </c>
      <c r="K79" s="93">
        <f t="shared" si="3"/>
        <v>1</v>
      </c>
      <c r="L79" s="84" t="s">
        <v>25</v>
      </c>
      <c r="M79" s="93">
        <f t="shared" si="4"/>
        <v>1</v>
      </c>
      <c r="N79" s="84" t="s">
        <v>39</v>
      </c>
      <c r="O79" s="93">
        <f t="shared" si="5"/>
        <v>0</v>
      </c>
      <c r="P79" s="84" t="s">
        <v>0</v>
      </c>
      <c r="Q79" s="93">
        <f t="shared" si="6"/>
        <v>1</v>
      </c>
      <c r="R79" s="84" t="s">
        <v>39</v>
      </c>
      <c r="S79" s="86">
        <f t="shared" si="7"/>
        <v>0</v>
      </c>
      <c r="T79" s="84" t="s">
        <v>26</v>
      </c>
      <c r="U79" s="86">
        <f t="shared" si="8"/>
        <v>1</v>
      </c>
      <c r="V79" s="84" t="s">
        <v>26</v>
      </c>
      <c r="W79" s="86">
        <f t="shared" si="9"/>
        <v>1</v>
      </c>
      <c r="X79" s="84" t="s">
        <v>24</v>
      </c>
      <c r="Y79" s="86">
        <f t="shared" si="10"/>
        <v>1</v>
      </c>
      <c r="Z79" s="87" t="s">
        <v>26</v>
      </c>
      <c r="AA79" s="93">
        <f t="shared" si="11"/>
        <v>0</v>
      </c>
      <c r="AB79" s="87" t="s">
        <v>24</v>
      </c>
      <c r="AC79" s="93">
        <f t="shared" si="12"/>
        <v>1</v>
      </c>
      <c r="AD79" s="87" t="s">
        <v>25</v>
      </c>
      <c r="AE79" s="93">
        <f t="shared" si="13"/>
        <v>0</v>
      </c>
      <c r="AF79" s="87" t="s">
        <v>24</v>
      </c>
      <c r="AG79" s="93">
        <f t="shared" si="14"/>
        <v>0</v>
      </c>
      <c r="AH79" s="87" t="s">
        <v>0</v>
      </c>
      <c r="AI79" s="93">
        <f t="shared" si="15"/>
        <v>1</v>
      </c>
      <c r="AJ79" s="87" t="s">
        <v>25</v>
      </c>
      <c r="AK79" s="93">
        <f t="shared" si="16"/>
        <v>1</v>
      </c>
      <c r="AL79" s="87" t="s">
        <v>39</v>
      </c>
      <c r="AM79" s="93">
        <f t="shared" si="17"/>
        <v>0</v>
      </c>
      <c r="AN79" s="84" t="s">
        <v>24</v>
      </c>
      <c r="AO79" s="86">
        <f t="shared" si="18"/>
        <v>1</v>
      </c>
      <c r="AP79" s="84" t="s">
        <v>0</v>
      </c>
      <c r="AQ79" s="86">
        <f t="shared" si="19"/>
        <v>1</v>
      </c>
      <c r="AR79" s="84" t="s">
        <v>25</v>
      </c>
      <c r="AS79" s="86">
        <f t="shared" si="20"/>
        <v>1</v>
      </c>
      <c r="AT79" s="84" t="s">
        <v>26</v>
      </c>
      <c r="AU79" s="86">
        <f t="shared" si="21"/>
        <v>1</v>
      </c>
      <c r="AV79" s="84" t="s">
        <v>0</v>
      </c>
      <c r="AW79" s="86">
        <f t="shared" si="22"/>
        <v>0</v>
      </c>
      <c r="AX79" s="84" t="s">
        <v>26</v>
      </c>
      <c r="AY79" s="86">
        <f t="shared" si="23"/>
        <v>1</v>
      </c>
      <c r="AZ79" s="84" t="s">
        <v>25</v>
      </c>
      <c r="BA79" s="86">
        <f t="shared" si="24"/>
        <v>1</v>
      </c>
      <c r="BB79" s="84">
        <v>1</v>
      </c>
      <c r="BC79" s="89">
        <f t="shared" si="39"/>
        <v>18</v>
      </c>
      <c r="BD79" s="90">
        <f t="shared" si="25"/>
        <v>66.666666666666671</v>
      </c>
      <c r="BE79" s="91">
        <f t="shared" si="26"/>
        <v>4.4999859999999998</v>
      </c>
      <c r="BF79" s="5" t="str">
        <f t="shared" si="27"/>
        <v>INTERMEDIO</v>
      </c>
      <c r="BG79" s="282">
        <f t="shared" si="28"/>
        <v>0.87104529592592561</v>
      </c>
      <c r="BH79" s="283">
        <f t="shared" si="29"/>
        <v>0.75871990755468333</v>
      </c>
      <c r="BI79" s="284"/>
      <c r="BJ79" s="98">
        <f t="shared" si="30"/>
        <v>1</v>
      </c>
      <c r="BK79" s="5" t="str">
        <f t="shared" si="31"/>
        <v>A</v>
      </c>
      <c r="BL79" s="100">
        <f t="shared" si="32"/>
        <v>0.5</v>
      </c>
      <c r="BM79" s="5" t="str">
        <f t="shared" si="33"/>
        <v>MB</v>
      </c>
      <c r="BN79" s="100">
        <f t="shared" si="34"/>
        <v>0.75</v>
      </c>
      <c r="BO79" s="5" t="str">
        <f t="shared" si="35"/>
        <v>MA</v>
      </c>
      <c r="BP79" s="101">
        <f t="shared" si="36"/>
        <v>0.33333333333333331</v>
      </c>
      <c r="BQ79" s="95" t="str">
        <f t="shared" si="37"/>
        <v>MB</v>
      </c>
      <c r="BR79" s="54"/>
      <c r="BS79" s="54"/>
      <c r="BT79" s="54"/>
      <c r="BU79" s="54"/>
      <c r="BV79" s="13"/>
    </row>
    <row r="80" spans="1:93" ht="12.75" customHeight="1" x14ac:dyDescent="0.2">
      <c r="A80" s="3"/>
      <c r="B80" s="5">
        <f t="shared" si="38"/>
        <v>27</v>
      </c>
      <c r="C80" s="309" t="s">
        <v>143</v>
      </c>
      <c r="D80" s="310" t="s">
        <v>143</v>
      </c>
      <c r="E80" s="14" t="s">
        <v>4</v>
      </c>
      <c r="F80" s="84" t="s">
        <v>0</v>
      </c>
      <c r="G80" s="93">
        <f t="shared" si="1"/>
        <v>0</v>
      </c>
      <c r="H80" s="84" t="s">
        <v>24</v>
      </c>
      <c r="I80" s="93">
        <f t="shared" si="2"/>
        <v>1</v>
      </c>
      <c r="J80" s="84" t="s">
        <v>24</v>
      </c>
      <c r="K80" s="93">
        <f t="shared" si="3"/>
        <v>0</v>
      </c>
      <c r="L80" s="84" t="s">
        <v>25</v>
      </c>
      <c r="M80" s="93">
        <f t="shared" si="4"/>
        <v>1</v>
      </c>
      <c r="N80" s="84" t="s">
        <v>26</v>
      </c>
      <c r="O80" s="93">
        <f t="shared" si="5"/>
        <v>1</v>
      </c>
      <c r="P80" s="84" t="s">
        <v>0</v>
      </c>
      <c r="Q80" s="93">
        <f t="shared" si="6"/>
        <v>1</v>
      </c>
      <c r="R80" s="84" t="s">
        <v>24</v>
      </c>
      <c r="S80" s="86">
        <f t="shared" si="7"/>
        <v>0</v>
      </c>
      <c r="T80" s="84" t="s">
        <v>25</v>
      </c>
      <c r="U80" s="86">
        <f t="shared" si="8"/>
        <v>0</v>
      </c>
      <c r="V80" s="84" t="s">
        <v>26</v>
      </c>
      <c r="W80" s="86">
        <f t="shared" si="9"/>
        <v>1</v>
      </c>
      <c r="X80" s="84" t="s">
        <v>0</v>
      </c>
      <c r="Y80" s="86">
        <f t="shared" si="10"/>
        <v>0</v>
      </c>
      <c r="Z80" s="87" t="s">
        <v>24</v>
      </c>
      <c r="AA80" s="93">
        <f t="shared" si="11"/>
        <v>0</v>
      </c>
      <c r="AB80" s="87" t="s">
        <v>25</v>
      </c>
      <c r="AC80" s="93">
        <f t="shared" si="12"/>
        <v>0</v>
      </c>
      <c r="AD80" s="87" t="s">
        <v>25</v>
      </c>
      <c r="AE80" s="93">
        <f t="shared" si="13"/>
        <v>0</v>
      </c>
      <c r="AF80" s="87" t="s">
        <v>26</v>
      </c>
      <c r="AG80" s="93">
        <f t="shared" si="14"/>
        <v>1</v>
      </c>
      <c r="AH80" s="87" t="s">
        <v>0</v>
      </c>
      <c r="AI80" s="93">
        <f t="shared" si="15"/>
        <v>1</v>
      </c>
      <c r="AJ80" s="87" t="s">
        <v>0</v>
      </c>
      <c r="AK80" s="93">
        <f t="shared" si="16"/>
        <v>0</v>
      </c>
      <c r="AL80" s="87" t="s">
        <v>24</v>
      </c>
      <c r="AM80" s="93">
        <f t="shared" si="17"/>
        <v>0</v>
      </c>
      <c r="AN80" s="84" t="s">
        <v>25</v>
      </c>
      <c r="AO80" s="86">
        <f t="shared" si="18"/>
        <v>0</v>
      </c>
      <c r="AP80" s="84" t="s">
        <v>26</v>
      </c>
      <c r="AQ80" s="86">
        <f t="shared" si="19"/>
        <v>0</v>
      </c>
      <c r="AR80" s="84" t="s">
        <v>0</v>
      </c>
      <c r="AS80" s="86">
        <f t="shared" si="20"/>
        <v>0</v>
      </c>
      <c r="AT80" s="84" t="s">
        <v>24</v>
      </c>
      <c r="AU80" s="86">
        <f t="shared" si="21"/>
        <v>0</v>
      </c>
      <c r="AV80" s="84" t="s">
        <v>25</v>
      </c>
      <c r="AW80" s="86">
        <f t="shared" si="22"/>
        <v>0</v>
      </c>
      <c r="AX80" s="84" t="s">
        <v>26</v>
      </c>
      <c r="AY80" s="86">
        <f t="shared" si="23"/>
        <v>1</v>
      </c>
      <c r="AZ80" s="84" t="s">
        <v>24</v>
      </c>
      <c r="BA80" s="86">
        <f t="shared" si="24"/>
        <v>0</v>
      </c>
      <c r="BB80" s="84">
        <v>0</v>
      </c>
      <c r="BC80" s="89">
        <f t="shared" si="39"/>
        <v>8</v>
      </c>
      <c r="BD80" s="90">
        <f t="shared" si="25"/>
        <v>29.62962962962963</v>
      </c>
      <c r="BE80" s="91">
        <f t="shared" si="26"/>
        <v>2.9876543199999999</v>
      </c>
      <c r="BF80" s="5" t="str">
        <f t="shared" si="27"/>
        <v>INICIAL</v>
      </c>
      <c r="BG80" s="282">
        <f t="shared" si="28"/>
        <v>-0.64128638407407434</v>
      </c>
      <c r="BH80" s="283">
        <f t="shared" si="29"/>
        <v>0.41124822639880121</v>
      </c>
      <c r="BI80" s="284"/>
      <c r="BJ80" s="98">
        <f t="shared" si="30"/>
        <v>0.5</v>
      </c>
      <c r="BK80" s="5" t="str">
        <f t="shared" si="31"/>
        <v>MB</v>
      </c>
      <c r="BL80" s="100">
        <f t="shared" si="32"/>
        <v>0.25</v>
      </c>
      <c r="BM80" s="5" t="str">
        <f t="shared" si="33"/>
        <v>B</v>
      </c>
      <c r="BN80" s="100">
        <f t="shared" si="34"/>
        <v>0.33333333333333331</v>
      </c>
      <c r="BO80" s="5" t="str">
        <f t="shared" si="35"/>
        <v>MB</v>
      </c>
      <c r="BP80" s="101">
        <f t="shared" si="36"/>
        <v>0</v>
      </c>
      <c r="BQ80" s="95" t="str">
        <f t="shared" si="37"/>
        <v>B</v>
      </c>
      <c r="BR80" s="54"/>
      <c r="BS80" s="54"/>
      <c r="BT80" s="54"/>
      <c r="BU80" s="54"/>
      <c r="BV80" s="13"/>
    </row>
    <row r="81" spans="1:74" ht="12.75" customHeight="1" x14ac:dyDescent="0.2">
      <c r="A81" s="3"/>
      <c r="B81" s="5">
        <f t="shared" si="38"/>
        <v>28</v>
      </c>
      <c r="C81" s="309"/>
      <c r="D81" s="310"/>
      <c r="E81" s="14" t="s">
        <v>0</v>
      </c>
      <c r="F81" s="84"/>
      <c r="G81" s="93">
        <f t="shared" si="1"/>
        <v>0</v>
      </c>
      <c r="H81" s="84"/>
      <c r="I81" s="93">
        <f t="shared" si="2"/>
        <v>0</v>
      </c>
      <c r="J81" s="84"/>
      <c r="K81" s="93">
        <f t="shared" si="3"/>
        <v>0</v>
      </c>
      <c r="L81" s="84"/>
      <c r="M81" s="93">
        <f t="shared" si="4"/>
        <v>0</v>
      </c>
      <c r="N81" s="84"/>
      <c r="O81" s="93">
        <f t="shared" si="5"/>
        <v>0</v>
      </c>
      <c r="P81" s="84"/>
      <c r="Q81" s="93">
        <f t="shared" si="6"/>
        <v>0</v>
      </c>
      <c r="R81" s="84"/>
      <c r="S81" s="86">
        <f t="shared" si="7"/>
        <v>0</v>
      </c>
      <c r="T81" s="84"/>
      <c r="U81" s="86">
        <f t="shared" si="8"/>
        <v>0</v>
      </c>
      <c r="V81" s="84"/>
      <c r="W81" s="86">
        <f t="shared" si="9"/>
        <v>0</v>
      </c>
      <c r="X81" s="84"/>
      <c r="Y81" s="86">
        <f t="shared" si="10"/>
        <v>0</v>
      </c>
      <c r="Z81" s="87"/>
      <c r="AA81" s="93">
        <f t="shared" si="11"/>
        <v>0</v>
      </c>
      <c r="AB81" s="87"/>
      <c r="AC81" s="93">
        <f t="shared" si="12"/>
        <v>0</v>
      </c>
      <c r="AD81" s="87"/>
      <c r="AE81" s="93">
        <f t="shared" si="13"/>
        <v>0</v>
      </c>
      <c r="AF81" s="87"/>
      <c r="AG81" s="93">
        <f t="shared" si="14"/>
        <v>0</v>
      </c>
      <c r="AH81" s="87"/>
      <c r="AI81" s="93">
        <f t="shared" si="15"/>
        <v>0</v>
      </c>
      <c r="AJ81" s="87"/>
      <c r="AK81" s="93">
        <f t="shared" si="16"/>
        <v>0</v>
      </c>
      <c r="AL81" s="87"/>
      <c r="AM81" s="93">
        <f t="shared" si="17"/>
        <v>0</v>
      </c>
      <c r="AN81" s="84"/>
      <c r="AO81" s="86">
        <f t="shared" si="18"/>
        <v>0</v>
      </c>
      <c r="AP81" s="84"/>
      <c r="AQ81" s="86">
        <f t="shared" si="19"/>
        <v>0</v>
      </c>
      <c r="AR81" s="84"/>
      <c r="AS81" s="86">
        <f t="shared" si="20"/>
        <v>0</v>
      </c>
      <c r="AT81" s="84"/>
      <c r="AU81" s="86">
        <f t="shared" si="21"/>
        <v>0</v>
      </c>
      <c r="AV81" s="84"/>
      <c r="AW81" s="86">
        <f t="shared" si="22"/>
        <v>0</v>
      </c>
      <c r="AX81" s="84"/>
      <c r="AY81" s="86">
        <f t="shared" si="23"/>
        <v>0</v>
      </c>
      <c r="AZ81" s="84"/>
      <c r="BA81" s="86">
        <f t="shared" si="24"/>
        <v>0</v>
      </c>
      <c r="BB81" s="84"/>
      <c r="BC81" s="89">
        <f t="shared" si="39"/>
        <v>0</v>
      </c>
      <c r="BD81" s="90">
        <f t="shared" si="25"/>
        <v>0</v>
      </c>
      <c r="BE81" s="91">
        <f t="shared" si="26"/>
        <v>2</v>
      </c>
      <c r="BF81" s="5">
        <f t="shared" si="27"/>
        <v>0</v>
      </c>
      <c r="BG81" s="282">
        <f t="shared" si="28"/>
        <v>0</v>
      </c>
      <c r="BH81" s="283">
        <f t="shared" si="29"/>
        <v>0</v>
      </c>
      <c r="BI81" s="284"/>
      <c r="BJ81" s="98">
        <f t="shared" si="30"/>
        <v>0</v>
      </c>
      <c r="BK81" s="5">
        <f t="shared" si="31"/>
        <v>0</v>
      </c>
      <c r="BL81" s="100">
        <f t="shared" si="32"/>
        <v>0</v>
      </c>
      <c r="BM81" s="5">
        <f t="shared" si="33"/>
        <v>0</v>
      </c>
      <c r="BN81" s="100">
        <f t="shared" si="34"/>
        <v>0</v>
      </c>
      <c r="BO81" s="5">
        <f t="shared" si="35"/>
        <v>0</v>
      </c>
      <c r="BP81" s="101">
        <f t="shared" si="36"/>
        <v>0</v>
      </c>
      <c r="BQ81" s="95">
        <f t="shared" si="37"/>
        <v>0</v>
      </c>
      <c r="BR81" s="54"/>
      <c r="BS81" s="302"/>
      <c r="BT81" s="302"/>
      <c r="BU81" s="302"/>
      <c r="BV81" s="13"/>
    </row>
    <row r="82" spans="1:74" ht="12.75" customHeight="1" x14ac:dyDescent="0.2">
      <c r="A82" s="3"/>
      <c r="B82" s="5">
        <f t="shared" si="38"/>
        <v>29</v>
      </c>
      <c r="C82" s="309"/>
      <c r="D82" s="310"/>
      <c r="E82" s="14" t="s">
        <v>0</v>
      </c>
      <c r="F82" s="84"/>
      <c r="G82" s="93">
        <f t="shared" si="1"/>
        <v>0</v>
      </c>
      <c r="H82" s="84"/>
      <c r="I82" s="93">
        <f t="shared" si="2"/>
        <v>0</v>
      </c>
      <c r="J82" s="84"/>
      <c r="K82" s="93">
        <f t="shared" si="3"/>
        <v>0</v>
      </c>
      <c r="L82" s="84"/>
      <c r="M82" s="93">
        <f t="shared" si="4"/>
        <v>0</v>
      </c>
      <c r="N82" s="84"/>
      <c r="O82" s="93">
        <f t="shared" si="5"/>
        <v>0</v>
      </c>
      <c r="P82" s="84"/>
      <c r="Q82" s="93">
        <f t="shared" si="6"/>
        <v>0</v>
      </c>
      <c r="R82" s="84"/>
      <c r="S82" s="86">
        <f t="shared" si="7"/>
        <v>0</v>
      </c>
      <c r="T82" s="84"/>
      <c r="U82" s="86">
        <f t="shared" si="8"/>
        <v>0</v>
      </c>
      <c r="V82" s="84"/>
      <c r="W82" s="86">
        <f t="shared" si="9"/>
        <v>0</v>
      </c>
      <c r="X82" s="84"/>
      <c r="Y82" s="86">
        <f t="shared" si="10"/>
        <v>0</v>
      </c>
      <c r="Z82" s="87"/>
      <c r="AA82" s="93">
        <f t="shared" si="11"/>
        <v>0</v>
      </c>
      <c r="AB82" s="87"/>
      <c r="AC82" s="93">
        <f t="shared" si="12"/>
        <v>0</v>
      </c>
      <c r="AD82" s="87"/>
      <c r="AE82" s="93">
        <f t="shared" si="13"/>
        <v>0</v>
      </c>
      <c r="AF82" s="87"/>
      <c r="AG82" s="93">
        <f t="shared" si="14"/>
        <v>0</v>
      </c>
      <c r="AH82" s="87"/>
      <c r="AI82" s="93">
        <f t="shared" si="15"/>
        <v>0</v>
      </c>
      <c r="AJ82" s="87"/>
      <c r="AK82" s="93">
        <f t="shared" si="16"/>
        <v>0</v>
      </c>
      <c r="AL82" s="87"/>
      <c r="AM82" s="93">
        <f t="shared" si="17"/>
        <v>0</v>
      </c>
      <c r="AN82" s="84"/>
      <c r="AO82" s="86">
        <f t="shared" si="18"/>
        <v>0</v>
      </c>
      <c r="AP82" s="84"/>
      <c r="AQ82" s="86">
        <f t="shared" si="19"/>
        <v>0</v>
      </c>
      <c r="AR82" s="84"/>
      <c r="AS82" s="86">
        <f t="shared" si="20"/>
        <v>0</v>
      </c>
      <c r="AT82" s="84"/>
      <c r="AU82" s="86">
        <f t="shared" si="21"/>
        <v>0</v>
      </c>
      <c r="AV82" s="84"/>
      <c r="AW82" s="86">
        <f t="shared" si="22"/>
        <v>0</v>
      </c>
      <c r="AX82" s="84"/>
      <c r="AY82" s="86">
        <f t="shared" si="23"/>
        <v>0</v>
      </c>
      <c r="AZ82" s="84"/>
      <c r="BA82" s="86">
        <f t="shared" si="24"/>
        <v>0</v>
      </c>
      <c r="BB82" s="84"/>
      <c r="BC82" s="89">
        <f t="shared" si="39"/>
        <v>0</v>
      </c>
      <c r="BD82" s="90">
        <f t="shared" si="25"/>
        <v>0</v>
      </c>
      <c r="BE82" s="91">
        <f t="shared" si="26"/>
        <v>2</v>
      </c>
      <c r="BF82" s="5">
        <f t="shared" si="27"/>
        <v>0</v>
      </c>
      <c r="BG82" s="282">
        <f t="shared" si="28"/>
        <v>0</v>
      </c>
      <c r="BH82" s="283">
        <f t="shared" si="29"/>
        <v>0</v>
      </c>
      <c r="BI82" s="284"/>
      <c r="BJ82" s="98">
        <f t="shared" si="30"/>
        <v>0</v>
      </c>
      <c r="BK82" s="5">
        <f t="shared" si="31"/>
        <v>0</v>
      </c>
      <c r="BL82" s="100">
        <f t="shared" si="32"/>
        <v>0</v>
      </c>
      <c r="BM82" s="5">
        <f t="shared" si="33"/>
        <v>0</v>
      </c>
      <c r="BN82" s="100">
        <f t="shared" si="34"/>
        <v>0</v>
      </c>
      <c r="BO82" s="5">
        <f t="shared" si="35"/>
        <v>0</v>
      </c>
      <c r="BP82" s="101">
        <f t="shared" si="36"/>
        <v>0</v>
      </c>
      <c r="BQ82" s="95">
        <f t="shared" si="37"/>
        <v>0</v>
      </c>
      <c r="BR82" s="54"/>
      <c r="BS82" s="302"/>
      <c r="BT82" s="302"/>
      <c r="BU82" s="302"/>
      <c r="BV82" s="13"/>
    </row>
    <row r="83" spans="1:74" ht="12.75" customHeight="1" x14ac:dyDescent="0.2">
      <c r="A83" s="3"/>
      <c r="B83" s="5">
        <f t="shared" si="38"/>
        <v>30</v>
      </c>
      <c r="C83" s="309"/>
      <c r="D83" s="310"/>
      <c r="E83" s="14" t="s">
        <v>0</v>
      </c>
      <c r="F83" s="84"/>
      <c r="G83" s="93">
        <f t="shared" si="1"/>
        <v>0</v>
      </c>
      <c r="H83" s="84"/>
      <c r="I83" s="93">
        <f t="shared" si="2"/>
        <v>0</v>
      </c>
      <c r="J83" s="84"/>
      <c r="K83" s="93">
        <f t="shared" si="3"/>
        <v>0</v>
      </c>
      <c r="L83" s="84"/>
      <c r="M83" s="93">
        <f t="shared" si="4"/>
        <v>0</v>
      </c>
      <c r="N83" s="84"/>
      <c r="O83" s="93">
        <f t="shared" si="5"/>
        <v>0</v>
      </c>
      <c r="P83" s="84"/>
      <c r="Q83" s="93">
        <f t="shared" si="6"/>
        <v>0</v>
      </c>
      <c r="R83" s="84"/>
      <c r="S83" s="86">
        <f t="shared" si="7"/>
        <v>0</v>
      </c>
      <c r="T83" s="84"/>
      <c r="U83" s="86">
        <f t="shared" si="8"/>
        <v>0</v>
      </c>
      <c r="V83" s="84"/>
      <c r="W83" s="86">
        <f t="shared" si="9"/>
        <v>0</v>
      </c>
      <c r="X83" s="84"/>
      <c r="Y83" s="86">
        <f t="shared" si="10"/>
        <v>0</v>
      </c>
      <c r="Z83" s="87"/>
      <c r="AA83" s="93">
        <f t="shared" si="11"/>
        <v>0</v>
      </c>
      <c r="AB83" s="87"/>
      <c r="AC83" s="93">
        <f t="shared" si="12"/>
        <v>0</v>
      </c>
      <c r="AD83" s="87"/>
      <c r="AE83" s="93">
        <f t="shared" si="13"/>
        <v>0</v>
      </c>
      <c r="AF83" s="87"/>
      <c r="AG83" s="93">
        <f t="shared" si="14"/>
        <v>0</v>
      </c>
      <c r="AH83" s="87"/>
      <c r="AI83" s="93">
        <f t="shared" si="15"/>
        <v>0</v>
      </c>
      <c r="AJ83" s="87"/>
      <c r="AK83" s="93">
        <f t="shared" si="16"/>
        <v>0</v>
      </c>
      <c r="AL83" s="87"/>
      <c r="AM83" s="93">
        <f t="shared" si="17"/>
        <v>0</v>
      </c>
      <c r="AN83" s="84"/>
      <c r="AO83" s="86">
        <f t="shared" si="18"/>
        <v>0</v>
      </c>
      <c r="AP83" s="84"/>
      <c r="AQ83" s="86">
        <f t="shared" si="19"/>
        <v>0</v>
      </c>
      <c r="AR83" s="84"/>
      <c r="AS83" s="86">
        <f t="shared" si="20"/>
        <v>0</v>
      </c>
      <c r="AT83" s="84"/>
      <c r="AU83" s="86">
        <f t="shared" si="21"/>
        <v>0</v>
      </c>
      <c r="AV83" s="84"/>
      <c r="AW83" s="86">
        <f t="shared" si="22"/>
        <v>0</v>
      </c>
      <c r="AX83" s="84"/>
      <c r="AY83" s="86">
        <f t="shared" si="23"/>
        <v>0</v>
      </c>
      <c r="AZ83" s="84"/>
      <c r="BA83" s="86">
        <f t="shared" si="24"/>
        <v>0</v>
      </c>
      <c r="BB83" s="84"/>
      <c r="BC83" s="89">
        <f t="shared" si="39"/>
        <v>0</v>
      </c>
      <c r="BD83" s="90">
        <f t="shared" si="25"/>
        <v>0</v>
      </c>
      <c r="BE83" s="91">
        <f t="shared" si="26"/>
        <v>2</v>
      </c>
      <c r="BF83" s="5">
        <f t="shared" si="27"/>
        <v>0</v>
      </c>
      <c r="BG83" s="282">
        <f t="shared" si="28"/>
        <v>0</v>
      </c>
      <c r="BH83" s="283">
        <f t="shared" si="29"/>
        <v>0</v>
      </c>
      <c r="BI83" s="284"/>
      <c r="BJ83" s="98">
        <f t="shared" si="30"/>
        <v>0</v>
      </c>
      <c r="BK83" s="5">
        <f t="shared" si="31"/>
        <v>0</v>
      </c>
      <c r="BL83" s="100">
        <f t="shared" si="32"/>
        <v>0</v>
      </c>
      <c r="BM83" s="5">
        <f t="shared" si="33"/>
        <v>0</v>
      </c>
      <c r="BN83" s="100">
        <f t="shared" si="34"/>
        <v>0</v>
      </c>
      <c r="BO83" s="5">
        <f t="shared" si="35"/>
        <v>0</v>
      </c>
      <c r="BP83" s="101">
        <f t="shared" si="36"/>
        <v>0</v>
      </c>
      <c r="BQ83" s="95">
        <f t="shared" si="37"/>
        <v>0</v>
      </c>
      <c r="BR83" s="54"/>
      <c r="BS83" s="302"/>
      <c r="BT83" s="302"/>
      <c r="BU83" s="302"/>
      <c r="BV83" s="13"/>
    </row>
    <row r="84" spans="1:74" ht="12.75" customHeight="1" x14ac:dyDescent="0.2">
      <c r="A84" s="3"/>
      <c r="B84" s="5">
        <f t="shared" si="38"/>
        <v>31</v>
      </c>
      <c r="C84" s="309"/>
      <c r="D84" s="310"/>
      <c r="E84" s="14"/>
      <c r="F84" s="84"/>
      <c r="G84" s="93">
        <f t="shared" si="1"/>
        <v>0</v>
      </c>
      <c r="H84" s="84"/>
      <c r="I84" s="93">
        <f t="shared" si="2"/>
        <v>0</v>
      </c>
      <c r="J84" s="84"/>
      <c r="K84" s="93">
        <f t="shared" si="3"/>
        <v>0</v>
      </c>
      <c r="L84" s="84"/>
      <c r="M84" s="93">
        <f t="shared" si="4"/>
        <v>0</v>
      </c>
      <c r="N84" s="84"/>
      <c r="O84" s="93">
        <f t="shared" si="5"/>
        <v>0</v>
      </c>
      <c r="P84" s="84"/>
      <c r="Q84" s="93">
        <f t="shared" si="6"/>
        <v>0</v>
      </c>
      <c r="R84" s="84"/>
      <c r="S84" s="86">
        <f t="shared" si="7"/>
        <v>0</v>
      </c>
      <c r="T84" s="84"/>
      <c r="U84" s="86">
        <f t="shared" si="8"/>
        <v>0</v>
      </c>
      <c r="V84" s="84"/>
      <c r="W84" s="86">
        <f t="shared" si="9"/>
        <v>0</v>
      </c>
      <c r="X84" s="84"/>
      <c r="Y84" s="86">
        <f t="shared" si="10"/>
        <v>0</v>
      </c>
      <c r="Z84" s="87"/>
      <c r="AA84" s="93">
        <f t="shared" si="11"/>
        <v>0</v>
      </c>
      <c r="AB84" s="87"/>
      <c r="AC84" s="93">
        <f t="shared" si="12"/>
        <v>0</v>
      </c>
      <c r="AD84" s="87"/>
      <c r="AE84" s="93">
        <f t="shared" si="13"/>
        <v>0</v>
      </c>
      <c r="AF84" s="87"/>
      <c r="AG84" s="93">
        <f t="shared" si="14"/>
        <v>0</v>
      </c>
      <c r="AH84" s="87"/>
      <c r="AI84" s="93">
        <f t="shared" si="15"/>
        <v>0</v>
      </c>
      <c r="AJ84" s="87"/>
      <c r="AK84" s="93">
        <f t="shared" si="16"/>
        <v>0</v>
      </c>
      <c r="AL84" s="87"/>
      <c r="AM84" s="93">
        <f t="shared" si="17"/>
        <v>0</v>
      </c>
      <c r="AN84" s="84"/>
      <c r="AO84" s="86">
        <f t="shared" si="18"/>
        <v>0</v>
      </c>
      <c r="AP84" s="84"/>
      <c r="AQ84" s="86">
        <f t="shared" si="19"/>
        <v>0</v>
      </c>
      <c r="AR84" s="84"/>
      <c r="AS84" s="86">
        <f t="shared" si="20"/>
        <v>0</v>
      </c>
      <c r="AT84" s="84"/>
      <c r="AU84" s="86">
        <f t="shared" si="21"/>
        <v>0</v>
      </c>
      <c r="AV84" s="84"/>
      <c r="AW84" s="86">
        <f t="shared" si="22"/>
        <v>0</v>
      </c>
      <c r="AX84" s="84"/>
      <c r="AY84" s="86">
        <f t="shared" si="23"/>
        <v>0</v>
      </c>
      <c r="AZ84" s="84"/>
      <c r="BA84" s="86">
        <f t="shared" si="24"/>
        <v>0</v>
      </c>
      <c r="BB84" s="84"/>
      <c r="BC84" s="89">
        <f t="shared" si="39"/>
        <v>0</v>
      </c>
      <c r="BD84" s="90">
        <f t="shared" si="25"/>
        <v>0</v>
      </c>
      <c r="BE84" s="91">
        <f t="shared" si="26"/>
        <v>2</v>
      </c>
      <c r="BF84" s="5">
        <f t="shared" si="27"/>
        <v>0</v>
      </c>
      <c r="BG84" s="282">
        <f t="shared" si="28"/>
        <v>0</v>
      </c>
      <c r="BH84" s="283">
        <f t="shared" si="29"/>
        <v>0</v>
      </c>
      <c r="BI84" s="284"/>
      <c r="BJ84" s="98">
        <f t="shared" si="30"/>
        <v>0</v>
      </c>
      <c r="BK84" s="5">
        <f t="shared" si="31"/>
        <v>0</v>
      </c>
      <c r="BL84" s="100">
        <f t="shared" si="32"/>
        <v>0</v>
      </c>
      <c r="BM84" s="5">
        <f t="shared" si="33"/>
        <v>0</v>
      </c>
      <c r="BN84" s="100">
        <f t="shared" si="34"/>
        <v>0</v>
      </c>
      <c r="BO84" s="5">
        <f t="shared" si="35"/>
        <v>0</v>
      </c>
      <c r="BP84" s="101">
        <f t="shared" si="36"/>
        <v>0</v>
      </c>
      <c r="BQ84" s="95">
        <f t="shared" si="37"/>
        <v>0</v>
      </c>
      <c r="BR84" s="54"/>
      <c r="BS84" s="302"/>
      <c r="BT84" s="302"/>
      <c r="BU84" s="302"/>
      <c r="BV84" s="13"/>
    </row>
    <row r="85" spans="1:74" ht="12.75" customHeight="1" x14ac:dyDescent="0.2">
      <c r="A85" s="3"/>
      <c r="B85" s="5">
        <f t="shared" si="38"/>
        <v>32</v>
      </c>
      <c r="C85" s="309"/>
      <c r="D85" s="310"/>
      <c r="E85" s="14"/>
      <c r="F85" s="84"/>
      <c r="G85" s="93">
        <f t="shared" si="1"/>
        <v>0</v>
      </c>
      <c r="H85" s="84"/>
      <c r="I85" s="93">
        <f t="shared" si="2"/>
        <v>0</v>
      </c>
      <c r="J85" s="84"/>
      <c r="K85" s="93">
        <f t="shared" si="3"/>
        <v>0</v>
      </c>
      <c r="L85" s="84"/>
      <c r="M85" s="93">
        <f t="shared" si="4"/>
        <v>0</v>
      </c>
      <c r="N85" s="84"/>
      <c r="O85" s="93">
        <f t="shared" si="5"/>
        <v>0</v>
      </c>
      <c r="P85" s="84"/>
      <c r="Q85" s="93">
        <f t="shared" si="6"/>
        <v>0</v>
      </c>
      <c r="R85" s="84"/>
      <c r="S85" s="86">
        <f t="shared" si="7"/>
        <v>0</v>
      </c>
      <c r="T85" s="84"/>
      <c r="U85" s="86">
        <f t="shared" si="8"/>
        <v>0</v>
      </c>
      <c r="V85" s="84"/>
      <c r="W85" s="86">
        <f t="shared" si="9"/>
        <v>0</v>
      </c>
      <c r="X85" s="84"/>
      <c r="Y85" s="86">
        <f t="shared" si="10"/>
        <v>0</v>
      </c>
      <c r="Z85" s="87"/>
      <c r="AA85" s="93">
        <f t="shared" si="11"/>
        <v>0</v>
      </c>
      <c r="AB85" s="87"/>
      <c r="AC85" s="93">
        <f t="shared" si="12"/>
        <v>0</v>
      </c>
      <c r="AD85" s="87"/>
      <c r="AE85" s="93">
        <f t="shared" si="13"/>
        <v>0</v>
      </c>
      <c r="AF85" s="87"/>
      <c r="AG85" s="93">
        <f t="shared" si="14"/>
        <v>0</v>
      </c>
      <c r="AH85" s="87"/>
      <c r="AI85" s="93">
        <f t="shared" si="15"/>
        <v>0</v>
      </c>
      <c r="AJ85" s="87"/>
      <c r="AK85" s="93">
        <f t="shared" si="16"/>
        <v>0</v>
      </c>
      <c r="AL85" s="87"/>
      <c r="AM85" s="93">
        <f t="shared" si="17"/>
        <v>0</v>
      </c>
      <c r="AN85" s="84"/>
      <c r="AO85" s="86">
        <f t="shared" si="18"/>
        <v>0</v>
      </c>
      <c r="AP85" s="84"/>
      <c r="AQ85" s="86">
        <f t="shared" si="19"/>
        <v>0</v>
      </c>
      <c r="AR85" s="84"/>
      <c r="AS85" s="86">
        <f t="shared" si="20"/>
        <v>0</v>
      </c>
      <c r="AT85" s="84"/>
      <c r="AU85" s="86">
        <f t="shared" si="21"/>
        <v>0</v>
      </c>
      <c r="AV85" s="84"/>
      <c r="AW85" s="86">
        <f t="shared" si="22"/>
        <v>0</v>
      </c>
      <c r="AX85" s="84"/>
      <c r="AY85" s="86">
        <f t="shared" si="23"/>
        <v>0</v>
      </c>
      <c r="AZ85" s="84"/>
      <c r="BA85" s="86">
        <f t="shared" si="24"/>
        <v>0</v>
      </c>
      <c r="BB85" s="84"/>
      <c r="BC85" s="89">
        <f t="shared" si="39"/>
        <v>0</v>
      </c>
      <c r="BD85" s="90">
        <f t="shared" si="25"/>
        <v>0</v>
      </c>
      <c r="BE85" s="91">
        <f t="shared" si="26"/>
        <v>2</v>
      </c>
      <c r="BF85" s="5">
        <f t="shared" si="27"/>
        <v>0</v>
      </c>
      <c r="BG85" s="282">
        <f t="shared" si="28"/>
        <v>0</v>
      </c>
      <c r="BH85" s="283">
        <f t="shared" si="29"/>
        <v>0</v>
      </c>
      <c r="BI85" s="284"/>
      <c r="BJ85" s="98">
        <f t="shared" si="30"/>
        <v>0</v>
      </c>
      <c r="BK85" s="5">
        <f t="shared" si="31"/>
        <v>0</v>
      </c>
      <c r="BL85" s="100">
        <f t="shared" si="32"/>
        <v>0</v>
      </c>
      <c r="BM85" s="5">
        <f t="shared" si="33"/>
        <v>0</v>
      </c>
      <c r="BN85" s="100">
        <f t="shared" si="34"/>
        <v>0</v>
      </c>
      <c r="BO85" s="5">
        <f t="shared" si="35"/>
        <v>0</v>
      </c>
      <c r="BP85" s="101">
        <f t="shared" si="36"/>
        <v>0</v>
      </c>
      <c r="BQ85" s="95">
        <f t="shared" si="37"/>
        <v>0</v>
      </c>
      <c r="BR85" s="54"/>
      <c r="BS85" s="54"/>
      <c r="BT85" s="54"/>
      <c r="BU85" s="54"/>
      <c r="BV85" s="13"/>
    </row>
    <row r="86" spans="1:74" ht="12.75" customHeight="1" x14ac:dyDescent="0.2">
      <c r="A86" s="3"/>
      <c r="B86" s="5">
        <f t="shared" si="38"/>
        <v>33</v>
      </c>
      <c r="C86" s="309"/>
      <c r="D86" s="310"/>
      <c r="E86" s="14"/>
      <c r="F86" s="84"/>
      <c r="G86" s="93">
        <f t="shared" si="1"/>
        <v>0</v>
      </c>
      <c r="H86" s="84"/>
      <c r="I86" s="93">
        <f t="shared" si="2"/>
        <v>0</v>
      </c>
      <c r="J86" s="84"/>
      <c r="K86" s="93">
        <f t="shared" si="3"/>
        <v>0</v>
      </c>
      <c r="L86" s="84"/>
      <c r="M86" s="93">
        <f t="shared" si="4"/>
        <v>0</v>
      </c>
      <c r="N86" s="84"/>
      <c r="O86" s="93">
        <f t="shared" si="5"/>
        <v>0</v>
      </c>
      <c r="P86" s="84"/>
      <c r="Q86" s="93">
        <f t="shared" si="6"/>
        <v>0</v>
      </c>
      <c r="R86" s="84"/>
      <c r="S86" s="86">
        <f t="shared" si="7"/>
        <v>0</v>
      </c>
      <c r="T86" s="84"/>
      <c r="U86" s="86">
        <f t="shared" si="8"/>
        <v>0</v>
      </c>
      <c r="V86" s="84"/>
      <c r="W86" s="86">
        <f t="shared" si="9"/>
        <v>0</v>
      </c>
      <c r="X86" s="84"/>
      <c r="Y86" s="86">
        <f t="shared" si="10"/>
        <v>0</v>
      </c>
      <c r="Z86" s="87"/>
      <c r="AA86" s="93">
        <f t="shared" si="11"/>
        <v>0</v>
      </c>
      <c r="AB86" s="87"/>
      <c r="AC86" s="93">
        <f t="shared" si="12"/>
        <v>0</v>
      </c>
      <c r="AD86" s="87"/>
      <c r="AE86" s="93">
        <f t="shared" si="13"/>
        <v>0</v>
      </c>
      <c r="AF86" s="87"/>
      <c r="AG86" s="93">
        <f t="shared" si="14"/>
        <v>0</v>
      </c>
      <c r="AH86" s="87"/>
      <c r="AI86" s="93">
        <f t="shared" si="15"/>
        <v>0</v>
      </c>
      <c r="AJ86" s="87"/>
      <c r="AK86" s="93">
        <f t="shared" si="16"/>
        <v>0</v>
      </c>
      <c r="AL86" s="87"/>
      <c r="AM86" s="93">
        <f t="shared" si="17"/>
        <v>0</v>
      </c>
      <c r="AN86" s="84"/>
      <c r="AO86" s="86">
        <f t="shared" si="18"/>
        <v>0</v>
      </c>
      <c r="AP86" s="84"/>
      <c r="AQ86" s="86">
        <f t="shared" si="19"/>
        <v>0</v>
      </c>
      <c r="AR86" s="84"/>
      <c r="AS86" s="86">
        <f t="shared" si="20"/>
        <v>0</v>
      </c>
      <c r="AT86" s="84"/>
      <c r="AU86" s="86">
        <f t="shared" si="21"/>
        <v>0</v>
      </c>
      <c r="AV86" s="84"/>
      <c r="AW86" s="86">
        <f t="shared" si="22"/>
        <v>0</v>
      </c>
      <c r="AX86" s="84"/>
      <c r="AY86" s="86">
        <f t="shared" si="23"/>
        <v>0</v>
      </c>
      <c r="AZ86" s="84"/>
      <c r="BA86" s="86">
        <f t="shared" si="24"/>
        <v>0</v>
      </c>
      <c r="BB86" s="84"/>
      <c r="BC86" s="89">
        <f t="shared" si="39"/>
        <v>0</v>
      </c>
      <c r="BD86" s="90">
        <f t="shared" si="25"/>
        <v>0</v>
      </c>
      <c r="BE86" s="91">
        <f t="shared" si="26"/>
        <v>2</v>
      </c>
      <c r="BF86" s="5">
        <f t="shared" si="27"/>
        <v>0</v>
      </c>
      <c r="BG86" s="282">
        <f t="shared" si="28"/>
        <v>0</v>
      </c>
      <c r="BH86" s="283">
        <f t="shared" si="29"/>
        <v>0</v>
      </c>
      <c r="BI86" s="284"/>
      <c r="BJ86" s="98">
        <f t="shared" si="30"/>
        <v>0</v>
      </c>
      <c r="BK86" s="5">
        <f t="shared" si="31"/>
        <v>0</v>
      </c>
      <c r="BL86" s="100">
        <f t="shared" si="32"/>
        <v>0</v>
      </c>
      <c r="BM86" s="5">
        <f t="shared" si="33"/>
        <v>0</v>
      </c>
      <c r="BN86" s="100">
        <f t="shared" si="34"/>
        <v>0</v>
      </c>
      <c r="BO86" s="5">
        <f t="shared" si="35"/>
        <v>0</v>
      </c>
      <c r="BP86" s="101">
        <f t="shared" si="36"/>
        <v>0</v>
      </c>
      <c r="BQ86" s="95">
        <f t="shared" si="37"/>
        <v>0</v>
      </c>
      <c r="BR86" s="54"/>
      <c r="BS86" s="126"/>
      <c r="BT86" s="126"/>
      <c r="BU86" s="126"/>
      <c r="BV86" s="13"/>
    </row>
    <row r="87" spans="1:74" ht="12.75" customHeight="1" x14ac:dyDescent="0.2">
      <c r="A87" s="3"/>
      <c r="B87" s="5">
        <f t="shared" si="38"/>
        <v>34</v>
      </c>
      <c r="C87" s="309"/>
      <c r="D87" s="310"/>
      <c r="E87" s="14"/>
      <c r="F87" s="84"/>
      <c r="G87" s="93">
        <f t="shared" si="1"/>
        <v>0</v>
      </c>
      <c r="H87" s="84"/>
      <c r="I87" s="93">
        <f t="shared" si="2"/>
        <v>0</v>
      </c>
      <c r="J87" s="84"/>
      <c r="K87" s="93">
        <f t="shared" si="3"/>
        <v>0</v>
      </c>
      <c r="L87" s="84"/>
      <c r="M87" s="93">
        <f t="shared" si="4"/>
        <v>0</v>
      </c>
      <c r="N87" s="84"/>
      <c r="O87" s="93">
        <f t="shared" si="5"/>
        <v>0</v>
      </c>
      <c r="P87" s="84"/>
      <c r="Q87" s="93">
        <f t="shared" si="6"/>
        <v>0</v>
      </c>
      <c r="R87" s="84"/>
      <c r="S87" s="86">
        <f t="shared" si="7"/>
        <v>0</v>
      </c>
      <c r="T87" s="84"/>
      <c r="U87" s="86">
        <f t="shared" si="8"/>
        <v>0</v>
      </c>
      <c r="V87" s="84"/>
      <c r="W87" s="86">
        <f t="shared" si="9"/>
        <v>0</v>
      </c>
      <c r="X87" s="84"/>
      <c r="Y87" s="86">
        <f t="shared" si="10"/>
        <v>0</v>
      </c>
      <c r="Z87" s="87"/>
      <c r="AA87" s="93">
        <f t="shared" si="11"/>
        <v>0</v>
      </c>
      <c r="AB87" s="87"/>
      <c r="AC87" s="93">
        <f t="shared" si="12"/>
        <v>0</v>
      </c>
      <c r="AD87" s="87"/>
      <c r="AE87" s="93">
        <f t="shared" si="13"/>
        <v>0</v>
      </c>
      <c r="AF87" s="87"/>
      <c r="AG87" s="93">
        <f t="shared" si="14"/>
        <v>0</v>
      </c>
      <c r="AH87" s="87"/>
      <c r="AI87" s="93">
        <f t="shared" si="15"/>
        <v>0</v>
      </c>
      <c r="AJ87" s="87"/>
      <c r="AK87" s="93">
        <f t="shared" si="16"/>
        <v>0</v>
      </c>
      <c r="AL87" s="87"/>
      <c r="AM87" s="93">
        <f t="shared" si="17"/>
        <v>0</v>
      </c>
      <c r="AN87" s="84"/>
      <c r="AO87" s="86">
        <f t="shared" si="18"/>
        <v>0</v>
      </c>
      <c r="AP87" s="84"/>
      <c r="AQ87" s="86">
        <f t="shared" si="19"/>
        <v>0</v>
      </c>
      <c r="AR87" s="84"/>
      <c r="AS87" s="86">
        <f t="shared" si="20"/>
        <v>0</v>
      </c>
      <c r="AT87" s="84"/>
      <c r="AU87" s="86">
        <f t="shared" si="21"/>
        <v>0</v>
      </c>
      <c r="AV87" s="84"/>
      <c r="AW87" s="86">
        <f t="shared" si="22"/>
        <v>0</v>
      </c>
      <c r="AX87" s="84"/>
      <c r="AY87" s="86">
        <f t="shared" si="23"/>
        <v>0</v>
      </c>
      <c r="AZ87" s="84"/>
      <c r="BA87" s="86">
        <f t="shared" si="24"/>
        <v>0</v>
      </c>
      <c r="BB87" s="84"/>
      <c r="BC87" s="89">
        <f t="shared" si="39"/>
        <v>0</v>
      </c>
      <c r="BD87" s="90">
        <f t="shared" si="25"/>
        <v>0</v>
      </c>
      <c r="BE87" s="91">
        <f t="shared" si="26"/>
        <v>2</v>
      </c>
      <c r="BF87" s="5">
        <f t="shared" si="27"/>
        <v>0</v>
      </c>
      <c r="BG87" s="282">
        <f t="shared" si="28"/>
        <v>0</v>
      </c>
      <c r="BH87" s="283">
        <f t="shared" si="29"/>
        <v>0</v>
      </c>
      <c r="BI87" s="284"/>
      <c r="BJ87" s="98">
        <f t="shared" si="30"/>
        <v>0</v>
      </c>
      <c r="BK87" s="5">
        <f t="shared" si="31"/>
        <v>0</v>
      </c>
      <c r="BL87" s="100">
        <f t="shared" si="32"/>
        <v>0</v>
      </c>
      <c r="BM87" s="5">
        <f t="shared" si="33"/>
        <v>0</v>
      </c>
      <c r="BN87" s="100">
        <f t="shared" si="34"/>
        <v>0</v>
      </c>
      <c r="BO87" s="5">
        <f t="shared" si="35"/>
        <v>0</v>
      </c>
      <c r="BP87" s="101">
        <f t="shared" si="36"/>
        <v>0</v>
      </c>
      <c r="BQ87" s="95">
        <f t="shared" si="37"/>
        <v>0</v>
      </c>
      <c r="BR87" s="54"/>
      <c r="BS87" s="54"/>
      <c r="BT87" s="54"/>
      <c r="BU87" s="54"/>
      <c r="BV87" s="13"/>
    </row>
    <row r="88" spans="1:74" ht="12.75" customHeight="1" x14ac:dyDescent="0.2">
      <c r="A88" s="3"/>
      <c r="B88" s="5">
        <f t="shared" si="38"/>
        <v>35</v>
      </c>
      <c r="C88" s="309"/>
      <c r="D88" s="310"/>
      <c r="E88" s="14"/>
      <c r="F88" s="84"/>
      <c r="G88" s="93">
        <f t="shared" si="1"/>
        <v>0</v>
      </c>
      <c r="H88" s="84"/>
      <c r="I88" s="93">
        <f t="shared" si="2"/>
        <v>0</v>
      </c>
      <c r="J88" s="84"/>
      <c r="K88" s="93">
        <f t="shared" si="3"/>
        <v>0</v>
      </c>
      <c r="L88" s="84"/>
      <c r="M88" s="93">
        <f t="shared" si="4"/>
        <v>0</v>
      </c>
      <c r="N88" s="84"/>
      <c r="O88" s="93">
        <f t="shared" si="5"/>
        <v>0</v>
      </c>
      <c r="P88" s="84"/>
      <c r="Q88" s="93">
        <f t="shared" si="6"/>
        <v>0</v>
      </c>
      <c r="R88" s="84"/>
      <c r="S88" s="86">
        <f t="shared" si="7"/>
        <v>0</v>
      </c>
      <c r="T88" s="84"/>
      <c r="U88" s="86">
        <f t="shared" si="8"/>
        <v>0</v>
      </c>
      <c r="V88" s="84"/>
      <c r="W88" s="86">
        <f t="shared" si="9"/>
        <v>0</v>
      </c>
      <c r="X88" s="84"/>
      <c r="Y88" s="86">
        <f t="shared" si="10"/>
        <v>0</v>
      </c>
      <c r="Z88" s="87"/>
      <c r="AA88" s="93">
        <f t="shared" si="11"/>
        <v>0</v>
      </c>
      <c r="AB88" s="87"/>
      <c r="AC88" s="93">
        <f t="shared" si="12"/>
        <v>0</v>
      </c>
      <c r="AD88" s="87"/>
      <c r="AE88" s="93">
        <f t="shared" si="13"/>
        <v>0</v>
      </c>
      <c r="AF88" s="87"/>
      <c r="AG88" s="93">
        <f t="shared" si="14"/>
        <v>0</v>
      </c>
      <c r="AH88" s="87"/>
      <c r="AI88" s="93">
        <f t="shared" si="15"/>
        <v>0</v>
      </c>
      <c r="AJ88" s="87"/>
      <c r="AK88" s="93">
        <f t="shared" si="16"/>
        <v>0</v>
      </c>
      <c r="AL88" s="87"/>
      <c r="AM88" s="93">
        <f t="shared" si="17"/>
        <v>0</v>
      </c>
      <c r="AN88" s="84"/>
      <c r="AO88" s="86">
        <f t="shared" si="18"/>
        <v>0</v>
      </c>
      <c r="AP88" s="84"/>
      <c r="AQ88" s="86">
        <f t="shared" si="19"/>
        <v>0</v>
      </c>
      <c r="AR88" s="84"/>
      <c r="AS88" s="86">
        <f t="shared" si="20"/>
        <v>0</v>
      </c>
      <c r="AT88" s="84"/>
      <c r="AU88" s="86">
        <f t="shared" si="21"/>
        <v>0</v>
      </c>
      <c r="AV88" s="84"/>
      <c r="AW88" s="86">
        <f t="shared" si="22"/>
        <v>0</v>
      </c>
      <c r="AX88" s="84"/>
      <c r="AY88" s="86">
        <f t="shared" si="23"/>
        <v>0</v>
      </c>
      <c r="AZ88" s="84"/>
      <c r="BA88" s="86">
        <f t="shared" si="24"/>
        <v>0</v>
      </c>
      <c r="BB88" s="84"/>
      <c r="BC88" s="89">
        <f t="shared" si="39"/>
        <v>0</v>
      </c>
      <c r="BD88" s="90">
        <f t="shared" si="25"/>
        <v>0</v>
      </c>
      <c r="BE88" s="91">
        <f t="shared" si="26"/>
        <v>2</v>
      </c>
      <c r="BF88" s="5">
        <f t="shared" si="27"/>
        <v>0</v>
      </c>
      <c r="BG88" s="282">
        <f t="shared" si="28"/>
        <v>0</v>
      </c>
      <c r="BH88" s="283">
        <f t="shared" si="29"/>
        <v>0</v>
      </c>
      <c r="BI88" s="284"/>
      <c r="BJ88" s="98">
        <f t="shared" si="30"/>
        <v>0</v>
      </c>
      <c r="BK88" s="5">
        <f t="shared" si="31"/>
        <v>0</v>
      </c>
      <c r="BL88" s="100">
        <f t="shared" si="32"/>
        <v>0</v>
      </c>
      <c r="BM88" s="5">
        <f t="shared" si="33"/>
        <v>0</v>
      </c>
      <c r="BN88" s="100">
        <f t="shared" si="34"/>
        <v>0</v>
      </c>
      <c r="BO88" s="5">
        <f t="shared" si="35"/>
        <v>0</v>
      </c>
      <c r="BP88" s="101">
        <f t="shared" si="36"/>
        <v>0</v>
      </c>
      <c r="BQ88" s="95">
        <f t="shared" si="37"/>
        <v>0</v>
      </c>
      <c r="BR88" s="54"/>
      <c r="BS88" s="54"/>
      <c r="BT88" s="54"/>
      <c r="BU88" s="54"/>
      <c r="BV88" s="13"/>
    </row>
    <row r="89" spans="1:74" ht="12.75" customHeight="1" x14ac:dyDescent="0.2">
      <c r="A89" s="3"/>
      <c r="B89" s="5">
        <f t="shared" si="38"/>
        <v>36</v>
      </c>
      <c r="C89" s="309"/>
      <c r="D89" s="310"/>
      <c r="E89" s="14"/>
      <c r="F89" s="84"/>
      <c r="G89" s="93">
        <f t="shared" si="1"/>
        <v>0</v>
      </c>
      <c r="H89" s="84"/>
      <c r="I89" s="93">
        <f t="shared" si="2"/>
        <v>0</v>
      </c>
      <c r="J89" s="84"/>
      <c r="K89" s="93">
        <f t="shared" si="3"/>
        <v>0</v>
      </c>
      <c r="L89" s="84"/>
      <c r="M89" s="93">
        <f t="shared" si="4"/>
        <v>0</v>
      </c>
      <c r="N89" s="84"/>
      <c r="O89" s="93">
        <f t="shared" si="5"/>
        <v>0</v>
      </c>
      <c r="P89" s="84"/>
      <c r="Q89" s="93">
        <f t="shared" si="6"/>
        <v>0</v>
      </c>
      <c r="R89" s="84"/>
      <c r="S89" s="86">
        <f t="shared" si="7"/>
        <v>0</v>
      </c>
      <c r="T89" s="84"/>
      <c r="U89" s="86">
        <f t="shared" si="8"/>
        <v>0</v>
      </c>
      <c r="V89" s="84"/>
      <c r="W89" s="86">
        <f t="shared" si="9"/>
        <v>0</v>
      </c>
      <c r="X89" s="84"/>
      <c r="Y89" s="86">
        <f t="shared" si="10"/>
        <v>0</v>
      </c>
      <c r="Z89" s="87"/>
      <c r="AA89" s="93">
        <f t="shared" si="11"/>
        <v>0</v>
      </c>
      <c r="AB89" s="87"/>
      <c r="AC89" s="93">
        <f t="shared" si="12"/>
        <v>0</v>
      </c>
      <c r="AD89" s="87"/>
      <c r="AE89" s="93">
        <f t="shared" si="13"/>
        <v>0</v>
      </c>
      <c r="AF89" s="87"/>
      <c r="AG89" s="93">
        <f t="shared" si="14"/>
        <v>0</v>
      </c>
      <c r="AH89" s="87"/>
      <c r="AI89" s="93">
        <f t="shared" si="15"/>
        <v>0</v>
      </c>
      <c r="AJ89" s="87"/>
      <c r="AK89" s="93">
        <f t="shared" si="16"/>
        <v>0</v>
      </c>
      <c r="AL89" s="87"/>
      <c r="AM89" s="93">
        <f t="shared" si="17"/>
        <v>0</v>
      </c>
      <c r="AN89" s="84"/>
      <c r="AO89" s="86">
        <f t="shared" si="18"/>
        <v>0</v>
      </c>
      <c r="AP89" s="84"/>
      <c r="AQ89" s="86">
        <f t="shared" si="19"/>
        <v>0</v>
      </c>
      <c r="AR89" s="84"/>
      <c r="AS89" s="86">
        <f t="shared" si="20"/>
        <v>0</v>
      </c>
      <c r="AT89" s="84"/>
      <c r="AU89" s="86">
        <f t="shared" si="21"/>
        <v>0</v>
      </c>
      <c r="AV89" s="84"/>
      <c r="AW89" s="86">
        <f t="shared" si="22"/>
        <v>0</v>
      </c>
      <c r="AX89" s="84"/>
      <c r="AY89" s="86">
        <f t="shared" si="23"/>
        <v>0</v>
      </c>
      <c r="AZ89" s="84"/>
      <c r="BA89" s="86">
        <f t="shared" si="24"/>
        <v>0</v>
      </c>
      <c r="BB89" s="84"/>
      <c r="BC89" s="89">
        <f t="shared" si="39"/>
        <v>0</v>
      </c>
      <c r="BD89" s="90">
        <f t="shared" si="25"/>
        <v>0</v>
      </c>
      <c r="BE89" s="91">
        <f t="shared" si="26"/>
        <v>2</v>
      </c>
      <c r="BF89" s="5">
        <f t="shared" si="27"/>
        <v>0</v>
      </c>
      <c r="BG89" s="282">
        <f t="shared" si="28"/>
        <v>0</v>
      </c>
      <c r="BH89" s="283">
        <f t="shared" si="29"/>
        <v>0</v>
      </c>
      <c r="BI89" s="284"/>
      <c r="BJ89" s="98">
        <f t="shared" si="30"/>
        <v>0</v>
      </c>
      <c r="BK89" s="5">
        <f t="shared" si="31"/>
        <v>0</v>
      </c>
      <c r="BL89" s="100">
        <f t="shared" si="32"/>
        <v>0</v>
      </c>
      <c r="BM89" s="5">
        <f t="shared" si="33"/>
        <v>0</v>
      </c>
      <c r="BN89" s="100">
        <f t="shared" si="34"/>
        <v>0</v>
      </c>
      <c r="BO89" s="5">
        <f t="shared" si="35"/>
        <v>0</v>
      </c>
      <c r="BP89" s="101">
        <f t="shared" si="36"/>
        <v>0</v>
      </c>
      <c r="BQ89" s="95">
        <f t="shared" si="37"/>
        <v>0</v>
      </c>
      <c r="BR89" s="54"/>
      <c r="BS89" s="54"/>
      <c r="BT89" s="54"/>
      <c r="BU89" s="54"/>
      <c r="BV89" s="13"/>
    </row>
    <row r="90" spans="1:74" ht="12.75" customHeight="1" x14ac:dyDescent="0.2">
      <c r="A90" s="3"/>
      <c r="B90" s="5">
        <f t="shared" si="38"/>
        <v>37</v>
      </c>
      <c r="C90" s="309"/>
      <c r="D90" s="310"/>
      <c r="E90" s="14"/>
      <c r="F90" s="84"/>
      <c r="G90" s="93">
        <f t="shared" si="1"/>
        <v>0</v>
      </c>
      <c r="H90" s="84"/>
      <c r="I90" s="93">
        <f t="shared" si="2"/>
        <v>0</v>
      </c>
      <c r="J90" s="84"/>
      <c r="K90" s="93">
        <f t="shared" si="3"/>
        <v>0</v>
      </c>
      <c r="L90" s="84"/>
      <c r="M90" s="93">
        <f t="shared" si="4"/>
        <v>0</v>
      </c>
      <c r="N90" s="84"/>
      <c r="O90" s="93">
        <f t="shared" si="5"/>
        <v>0</v>
      </c>
      <c r="P90" s="84"/>
      <c r="Q90" s="93">
        <f t="shared" si="6"/>
        <v>0</v>
      </c>
      <c r="R90" s="84"/>
      <c r="S90" s="86">
        <f t="shared" si="7"/>
        <v>0</v>
      </c>
      <c r="T90" s="84"/>
      <c r="U90" s="86">
        <f t="shared" si="8"/>
        <v>0</v>
      </c>
      <c r="V90" s="84"/>
      <c r="W90" s="86">
        <f t="shared" si="9"/>
        <v>0</v>
      </c>
      <c r="X90" s="84"/>
      <c r="Y90" s="86">
        <f t="shared" si="10"/>
        <v>0</v>
      </c>
      <c r="Z90" s="87"/>
      <c r="AA90" s="93">
        <f t="shared" si="11"/>
        <v>0</v>
      </c>
      <c r="AB90" s="87"/>
      <c r="AC90" s="93">
        <f t="shared" si="12"/>
        <v>0</v>
      </c>
      <c r="AD90" s="87"/>
      <c r="AE90" s="93">
        <f t="shared" si="13"/>
        <v>0</v>
      </c>
      <c r="AF90" s="87"/>
      <c r="AG90" s="93">
        <f t="shared" si="14"/>
        <v>0</v>
      </c>
      <c r="AH90" s="87"/>
      <c r="AI90" s="93">
        <f t="shared" si="15"/>
        <v>0</v>
      </c>
      <c r="AJ90" s="87"/>
      <c r="AK90" s="93">
        <f t="shared" si="16"/>
        <v>0</v>
      </c>
      <c r="AL90" s="87"/>
      <c r="AM90" s="93">
        <f t="shared" si="17"/>
        <v>0</v>
      </c>
      <c r="AN90" s="84"/>
      <c r="AO90" s="86">
        <f t="shared" si="18"/>
        <v>0</v>
      </c>
      <c r="AP90" s="84"/>
      <c r="AQ90" s="86">
        <f t="shared" si="19"/>
        <v>0</v>
      </c>
      <c r="AR90" s="84"/>
      <c r="AS90" s="86">
        <f t="shared" si="20"/>
        <v>0</v>
      </c>
      <c r="AT90" s="84"/>
      <c r="AU90" s="86">
        <f t="shared" si="21"/>
        <v>0</v>
      </c>
      <c r="AV90" s="84"/>
      <c r="AW90" s="86">
        <f t="shared" si="22"/>
        <v>0</v>
      </c>
      <c r="AX90" s="84"/>
      <c r="AY90" s="86">
        <f t="shared" si="23"/>
        <v>0</v>
      </c>
      <c r="AZ90" s="84"/>
      <c r="BA90" s="86">
        <f t="shared" si="24"/>
        <v>0</v>
      </c>
      <c r="BB90" s="84"/>
      <c r="BC90" s="89">
        <f t="shared" si="39"/>
        <v>0</v>
      </c>
      <c r="BD90" s="90">
        <f t="shared" si="25"/>
        <v>0</v>
      </c>
      <c r="BE90" s="91">
        <f t="shared" si="26"/>
        <v>2</v>
      </c>
      <c r="BF90" s="5">
        <f t="shared" si="27"/>
        <v>0</v>
      </c>
      <c r="BG90" s="282">
        <f t="shared" si="28"/>
        <v>0</v>
      </c>
      <c r="BH90" s="283">
        <f t="shared" si="29"/>
        <v>0</v>
      </c>
      <c r="BI90" s="284"/>
      <c r="BJ90" s="98">
        <f t="shared" si="30"/>
        <v>0</v>
      </c>
      <c r="BK90" s="5">
        <f t="shared" si="31"/>
        <v>0</v>
      </c>
      <c r="BL90" s="100">
        <f t="shared" si="32"/>
        <v>0</v>
      </c>
      <c r="BM90" s="5">
        <f t="shared" si="33"/>
        <v>0</v>
      </c>
      <c r="BN90" s="100">
        <f t="shared" si="34"/>
        <v>0</v>
      </c>
      <c r="BO90" s="5">
        <f t="shared" si="35"/>
        <v>0</v>
      </c>
      <c r="BP90" s="101">
        <f t="shared" si="36"/>
        <v>0</v>
      </c>
      <c r="BQ90" s="95">
        <f t="shared" si="37"/>
        <v>0</v>
      </c>
      <c r="BR90" s="54"/>
      <c r="BS90" s="54"/>
      <c r="BT90" s="54"/>
      <c r="BU90" s="54"/>
      <c r="BV90" s="13"/>
    </row>
    <row r="91" spans="1:74" ht="12.75" customHeight="1" x14ac:dyDescent="0.2">
      <c r="A91" s="3"/>
      <c r="B91" s="5">
        <f t="shared" si="38"/>
        <v>38</v>
      </c>
      <c r="C91" s="309"/>
      <c r="D91" s="310"/>
      <c r="E91" s="14"/>
      <c r="F91" s="84"/>
      <c r="G91" s="93">
        <f t="shared" si="1"/>
        <v>0</v>
      </c>
      <c r="H91" s="84"/>
      <c r="I91" s="93">
        <f t="shared" si="2"/>
        <v>0</v>
      </c>
      <c r="J91" s="84"/>
      <c r="K91" s="93">
        <f t="shared" si="3"/>
        <v>0</v>
      </c>
      <c r="L91" s="84"/>
      <c r="M91" s="93">
        <f t="shared" si="4"/>
        <v>0</v>
      </c>
      <c r="N91" s="84"/>
      <c r="O91" s="93">
        <f t="shared" si="5"/>
        <v>0</v>
      </c>
      <c r="P91" s="84"/>
      <c r="Q91" s="93">
        <f t="shared" si="6"/>
        <v>0</v>
      </c>
      <c r="R91" s="84"/>
      <c r="S91" s="86">
        <f t="shared" si="7"/>
        <v>0</v>
      </c>
      <c r="T91" s="84"/>
      <c r="U91" s="86">
        <f t="shared" si="8"/>
        <v>0</v>
      </c>
      <c r="V91" s="84"/>
      <c r="W91" s="86">
        <f t="shared" si="9"/>
        <v>0</v>
      </c>
      <c r="X91" s="84"/>
      <c r="Y91" s="86">
        <f t="shared" si="10"/>
        <v>0</v>
      </c>
      <c r="Z91" s="87"/>
      <c r="AA91" s="93">
        <f t="shared" si="11"/>
        <v>0</v>
      </c>
      <c r="AB91" s="87"/>
      <c r="AC91" s="93">
        <f t="shared" si="12"/>
        <v>0</v>
      </c>
      <c r="AD91" s="87"/>
      <c r="AE91" s="93">
        <f t="shared" si="13"/>
        <v>0</v>
      </c>
      <c r="AF91" s="87"/>
      <c r="AG91" s="93">
        <f t="shared" si="14"/>
        <v>0</v>
      </c>
      <c r="AH91" s="87"/>
      <c r="AI91" s="93">
        <f t="shared" si="15"/>
        <v>0</v>
      </c>
      <c r="AJ91" s="87"/>
      <c r="AK91" s="93">
        <f t="shared" si="16"/>
        <v>0</v>
      </c>
      <c r="AL91" s="87"/>
      <c r="AM91" s="93">
        <f t="shared" si="17"/>
        <v>0</v>
      </c>
      <c r="AN91" s="84"/>
      <c r="AO91" s="86">
        <f t="shared" si="18"/>
        <v>0</v>
      </c>
      <c r="AP91" s="84"/>
      <c r="AQ91" s="86">
        <f t="shared" si="19"/>
        <v>0</v>
      </c>
      <c r="AR91" s="84"/>
      <c r="AS91" s="86">
        <f t="shared" si="20"/>
        <v>0</v>
      </c>
      <c r="AT91" s="84"/>
      <c r="AU91" s="86">
        <f t="shared" si="21"/>
        <v>0</v>
      </c>
      <c r="AV91" s="84"/>
      <c r="AW91" s="86">
        <f t="shared" si="22"/>
        <v>0</v>
      </c>
      <c r="AX91" s="84"/>
      <c r="AY91" s="86">
        <f t="shared" si="23"/>
        <v>0</v>
      </c>
      <c r="AZ91" s="84"/>
      <c r="BA91" s="86">
        <f t="shared" si="24"/>
        <v>0</v>
      </c>
      <c r="BB91" s="84"/>
      <c r="BC91" s="89">
        <f t="shared" si="39"/>
        <v>0</v>
      </c>
      <c r="BD91" s="90">
        <f t="shared" si="25"/>
        <v>0</v>
      </c>
      <c r="BE91" s="91">
        <f t="shared" si="26"/>
        <v>2</v>
      </c>
      <c r="BF91" s="5">
        <f t="shared" si="27"/>
        <v>0</v>
      </c>
      <c r="BG91" s="282">
        <f t="shared" si="28"/>
        <v>0</v>
      </c>
      <c r="BH91" s="283">
        <f t="shared" si="29"/>
        <v>0</v>
      </c>
      <c r="BI91" s="284"/>
      <c r="BJ91" s="98">
        <f t="shared" si="30"/>
        <v>0</v>
      </c>
      <c r="BK91" s="5">
        <f t="shared" si="31"/>
        <v>0</v>
      </c>
      <c r="BL91" s="100">
        <f t="shared" si="32"/>
        <v>0</v>
      </c>
      <c r="BM91" s="5">
        <f t="shared" si="33"/>
        <v>0</v>
      </c>
      <c r="BN91" s="100">
        <f t="shared" si="34"/>
        <v>0</v>
      </c>
      <c r="BO91" s="5">
        <f t="shared" si="35"/>
        <v>0</v>
      </c>
      <c r="BP91" s="101">
        <f t="shared" si="36"/>
        <v>0</v>
      </c>
      <c r="BQ91" s="95">
        <f t="shared" si="37"/>
        <v>0</v>
      </c>
      <c r="BR91" s="54"/>
      <c r="BS91" s="54"/>
      <c r="BT91" s="54"/>
      <c r="BU91" s="54"/>
      <c r="BV91" s="13"/>
    </row>
    <row r="92" spans="1:74" ht="12.75" customHeight="1" x14ac:dyDescent="0.2">
      <c r="A92" s="3"/>
      <c r="B92" s="5">
        <f t="shared" si="38"/>
        <v>39</v>
      </c>
      <c r="C92" s="309"/>
      <c r="D92" s="310"/>
      <c r="E92" s="14"/>
      <c r="F92" s="84"/>
      <c r="G92" s="93">
        <f t="shared" si="1"/>
        <v>0</v>
      </c>
      <c r="H92" s="84"/>
      <c r="I92" s="93">
        <f t="shared" si="2"/>
        <v>0</v>
      </c>
      <c r="J92" s="84"/>
      <c r="K92" s="93">
        <f t="shared" si="3"/>
        <v>0</v>
      </c>
      <c r="L92" s="84"/>
      <c r="M92" s="93">
        <f t="shared" si="4"/>
        <v>0</v>
      </c>
      <c r="N92" s="84"/>
      <c r="O92" s="93">
        <f t="shared" si="5"/>
        <v>0</v>
      </c>
      <c r="P92" s="84"/>
      <c r="Q92" s="93">
        <f t="shared" si="6"/>
        <v>0</v>
      </c>
      <c r="R92" s="84"/>
      <c r="S92" s="86">
        <f t="shared" si="7"/>
        <v>0</v>
      </c>
      <c r="T92" s="84"/>
      <c r="U92" s="86">
        <f t="shared" si="8"/>
        <v>0</v>
      </c>
      <c r="V92" s="84"/>
      <c r="W92" s="86">
        <f t="shared" si="9"/>
        <v>0</v>
      </c>
      <c r="X92" s="84"/>
      <c r="Y92" s="86">
        <f t="shared" si="10"/>
        <v>0</v>
      </c>
      <c r="Z92" s="87"/>
      <c r="AA92" s="93">
        <f t="shared" si="11"/>
        <v>0</v>
      </c>
      <c r="AB92" s="87"/>
      <c r="AC92" s="93">
        <f t="shared" si="12"/>
        <v>0</v>
      </c>
      <c r="AD92" s="87"/>
      <c r="AE92" s="93">
        <f t="shared" si="13"/>
        <v>0</v>
      </c>
      <c r="AF92" s="87"/>
      <c r="AG92" s="93">
        <f t="shared" si="14"/>
        <v>0</v>
      </c>
      <c r="AH92" s="87"/>
      <c r="AI92" s="93">
        <f t="shared" si="15"/>
        <v>0</v>
      </c>
      <c r="AJ92" s="87"/>
      <c r="AK92" s="93">
        <f t="shared" si="16"/>
        <v>0</v>
      </c>
      <c r="AL92" s="87"/>
      <c r="AM92" s="93">
        <f t="shared" si="17"/>
        <v>0</v>
      </c>
      <c r="AN92" s="84"/>
      <c r="AO92" s="86">
        <f t="shared" si="18"/>
        <v>0</v>
      </c>
      <c r="AP92" s="84"/>
      <c r="AQ92" s="86">
        <f t="shared" si="19"/>
        <v>0</v>
      </c>
      <c r="AR92" s="84"/>
      <c r="AS92" s="86">
        <f t="shared" si="20"/>
        <v>0</v>
      </c>
      <c r="AT92" s="84"/>
      <c r="AU92" s="86">
        <f t="shared" si="21"/>
        <v>0</v>
      </c>
      <c r="AV92" s="84"/>
      <c r="AW92" s="86">
        <f t="shared" si="22"/>
        <v>0</v>
      </c>
      <c r="AX92" s="84"/>
      <c r="AY92" s="86">
        <f t="shared" si="23"/>
        <v>0</v>
      </c>
      <c r="AZ92" s="84"/>
      <c r="BA92" s="86">
        <f t="shared" si="24"/>
        <v>0</v>
      </c>
      <c r="BB92" s="84"/>
      <c r="BC92" s="89">
        <f t="shared" si="39"/>
        <v>0</v>
      </c>
      <c r="BD92" s="90">
        <f t="shared" si="25"/>
        <v>0</v>
      </c>
      <c r="BE92" s="91">
        <f t="shared" si="26"/>
        <v>2</v>
      </c>
      <c r="BF92" s="5">
        <f t="shared" si="27"/>
        <v>0</v>
      </c>
      <c r="BG92" s="282">
        <f t="shared" si="28"/>
        <v>0</v>
      </c>
      <c r="BH92" s="283">
        <f t="shared" si="29"/>
        <v>0</v>
      </c>
      <c r="BI92" s="284"/>
      <c r="BJ92" s="98">
        <f t="shared" si="30"/>
        <v>0</v>
      </c>
      <c r="BK92" s="5">
        <f t="shared" si="31"/>
        <v>0</v>
      </c>
      <c r="BL92" s="100">
        <f t="shared" si="32"/>
        <v>0</v>
      </c>
      <c r="BM92" s="5">
        <f t="shared" si="33"/>
        <v>0</v>
      </c>
      <c r="BN92" s="100">
        <f t="shared" si="34"/>
        <v>0</v>
      </c>
      <c r="BO92" s="5">
        <f t="shared" si="35"/>
        <v>0</v>
      </c>
      <c r="BP92" s="101">
        <f t="shared" si="36"/>
        <v>0</v>
      </c>
      <c r="BQ92" s="95">
        <f t="shared" si="37"/>
        <v>0</v>
      </c>
      <c r="BR92" s="54"/>
      <c r="BS92" s="54"/>
      <c r="BT92" s="54"/>
      <c r="BU92" s="54"/>
      <c r="BV92" s="13"/>
    </row>
    <row r="93" spans="1:74" ht="12.75" customHeight="1" x14ac:dyDescent="0.2">
      <c r="A93" s="3"/>
      <c r="B93" s="5">
        <f t="shared" si="38"/>
        <v>40</v>
      </c>
      <c r="C93" s="309"/>
      <c r="D93" s="310"/>
      <c r="E93" s="14"/>
      <c r="F93" s="84"/>
      <c r="G93" s="93">
        <f t="shared" si="1"/>
        <v>0</v>
      </c>
      <c r="H93" s="84"/>
      <c r="I93" s="93">
        <f t="shared" si="2"/>
        <v>0</v>
      </c>
      <c r="J93" s="84"/>
      <c r="K93" s="93">
        <f t="shared" si="3"/>
        <v>0</v>
      </c>
      <c r="L93" s="84"/>
      <c r="M93" s="93">
        <f t="shared" si="4"/>
        <v>0</v>
      </c>
      <c r="N93" s="84"/>
      <c r="O93" s="93">
        <f t="shared" si="5"/>
        <v>0</v>
      </c>
      <c r="P93" s="84"/>
      <c r="Q93" s="93">
        <f t="shared" si="6"/>
        <v>0</v>
      </c>
      <c r="R93" s="84"/>
      <c r="S93" s="86">
        <f t="shared" si="7"/>
        <v>0</v>
      </c>
      <c r="T93" s="84"/>
      <c r="U93" s="86">
        <f t="shared" si="8"/>
        <v>0</v>
      </c>
      <c r="V93" s="84"/>
      <c r="W93" s="86">
        <f t="shared" si="9"/>
        <v>0</v>
      </c>
      <c r="X93" s="84"/>
      <c r="Y93" s="86">
        <f t="shared" si="10"/>
        <v>0</v>
      </c>
      <c r="Z93" s="87"/>
      <c r="AA93" s="93">
        <f t="shared" si="11"/>
        <v>0</v>
      </c>
      <c r="AB93" s="87"/>
      <c r="AC93" s="93">
        <f t="shared" si="12"/>
        <v>0</v>
      </c>
      <c r="AD93" s="87"/>
      <c r="AE93" s="93">
        <f t="shared" si="13"/>
        <v>0</v>
      </c>
      <c r="AF93" s="87"/>
      <c r="AG93" s="93">
        <f t="shared" si="14"/>
        <v>0</v>
      </c>
      <c r="AH93" s="87"/>
      <c r="AI93" s="93">
        <f t="shared" si="15"/>
        <v>0</v>
      </c>
      <c r="AJ93" s="87"/>
      <c r="AK93" s="93">
        <f t="shared" si="16"/>
        <v>0</v>
      </c>
      <c r="AL93" s="87"/>
      <c r="AM93" s="93">
        <f t="shared" si="17"/>
        <v>0</v>
      </c>
      <c r="AN93" s="84"/>
      <c r="AO93" s="86">
        <f t="shared" si="18"/>
        <v>0</v>
      </c>
      <c r="AP93" s="84"/>
      <c r="AQ93" s="86">
        <f t="shared" si="19"/>
        <v>0</v>
      </c>
      <c r="AR93" s="84"/>
      <c r="AS93" s="86">
        <f t="shared" si="20"/>
        <v>0</v>
      </c>
      <c r="AT93" s="84"/>
      <c r="AU93" s="86">
        <f t="shared" si="21"/>
        <v>0</v>
      </c>
      <c r="AV93" s="84"/>
      <c r="AW93" s="86">
        <f t="shared" si="22"/>
        <v>0</v>
      </c>
      <c r="AX93" s="84"/>
      <c r="AY93" s="86">
        <f t="shared" si="23"/>
        <v>0</v>
      </c>
      <c r="AZ93" s="84"/>
      <c r="BA93" s="86">
        <f t="shared" si="24"/>
        <v>0</v>
      </c>
      <c r="BB93" s="84"/>
      <c r="BC93" s="89">
        <f t="shared" si="39"/>
        <v>0</v>
      </c>
      <c r="BD93" s="90">
        <f t="shared" si="25"/>
        <v>0</v>
      </c>
      <c r="BE93" s="91">
        <f t="shared" si="26"/>
        <v>2</v>
      </c>
      <c r="BF93" s="5">
        <f t="shared" si="27"/>
        <v>0</v>
      </c>
      <c r="BG93" s="282">
        <f t="shared" si="28"/>
        <v>0</v>
      </c>
      <c r="BH93" s="283">
        <f t="shared" si="29"/>
        <v>0</v>
      </c>
      <c r="BI93" s="284"/>
      <c r="BJ93" s="98">
        <f t="shared" si="30"/>
        <v>0</v>
      </c>
      <c r="BK93" s="5">
        <f t="shared" si="31"/>
        <v>0</v>
      </c>
      <c r="BL93" s="100">
        <f t="shared" si="32"/>
        <v>0</v>
      </c>
      <c r="BM93" s="5">
        <f t="shared" si="33"/>
        <v>0</v>
      </c>
      <c r="BN93" s="100">
        <f t="shared" si="34"/>
        <v>0</v>
      </c>
      <c r="BO93" s="5">
        <f t="shared" si="35"/>
        <v>0</v>
      </c>
      <c r="BP93" s="101">
        <f t="shared" si="36"/>
        <v>0</v>
      </c>
      <c r="BQ93" s="95">
        <f t="shared" si="37"/>
        <v>0</v>
      </c>
      <c r="BR93" s="54"/>
      <c r="BS93" s="54"/>
      <c r="BT93" s="54"/>
      <c r="BU93" s="54"/>
      <c r="BV93" s="13"/>
    </row>
    <row r="94" spans="1:74" ht="12.75" customHeight="1" x14ac:dyDescent="0.2">
      <c r="A94" s="3"/>
      <c r="B94" s="5">
        <f t="shared" si="38"/>
        <v>41</v>
      </c>
      <c r="C94" s="309"/>
      <c r="D94" s="310"/>
      <c r="E94" s="14"/>
      <c r="F94" s="84"/>
      <c r="G94" s="93">
        <f t="shared" si="1"/>
        <v>0</v>
      </c>
      <c r="H94" s="84"/>
      <c r="I94" s="93">
        <f t="shared" si="2"/>
        <v>0</v>
      </c>
      <c r="J94" s="84"/>
      <c r="K94" s="93">
        <f t="shared" si="3"/>
        <v>0</v>
      </c>
      <c r="L94" s="84"/>
      <c r="M94" s="93">
        <f t="shared" si="4"/>
        <v>0</v>
      </c>
      <c r="N94" s="84"/>
      <c r="O94" s="93">
        <f t="shared" si="5"/>
        <v>0</v>
      </c>
      <c r="P94" s="84"/>
      <c r="Q94" s="93">
        <f t="shared" si="6"/>
        <v>0</v>
      </c>
      <c r="R94" s="84"/>
      <c r="S94" s="86">
        <f t="shared" si="7"/>
        <v>0</v>
      </c>
      <c r="T94" s="84"/>
      <c r="U94" s="86">
        <f t="shared" si="8"/>
        <v>0</v>
      </c>
      <c r="V94" s="84"/>
      <c r="W94" s="86">
        <f t="shared" si="9"/>
        <v>0</v>
      </c>
      <c r="X94" s="84"/>
      <c r="Y94" s="86">
        <f t="shared" si="10"/>
        <v>0</v>
      </c>
      <c r="Z94" s="87"/>
      <c r="AA94" s="93">
        <f t="shared" si="11"/>
        <v>0</v>
      </c>
      <c r="AB94" s="87"/>
      <c r="AC94" s="93">
        <f t="shared" si="12"/>
        <v>0</v>
      </c>
      <c r="AD94" s="87"/>
      <c r="AE94" s="93">
        <f t="shared" si="13"/>
        <v>0</v>
      </c>
      <c r="AF94" s="87"/>
      <c r="AG94" s="93">
        <f t="shared" si="14"/>
        <v>0</v>
      </c>
      <c r="AH94" s="87"/>
      <c r="AI94" s="93">
        <f t="shared" si="15"/>
        <v>0</v>
      </c>
      <c r="AJ94" s="87"/>
      <c r="AK94" s="93">
        <f t="shared" si="16"/>
        <v>0</v>
      </c>
      <c r="AL94" s="87"/>
      <c r="AM94" s="93">
        <f t="shared" si="17"/>
        <v>0</v>
      </c>
      <c r="AN94" s="84"/>
      <c r="AO94" s="86">
        <f t="shared" si="18"/>
        <v>0</v>
      </c>
      <c r="AP94" s="84"/>
      <c r="AQ94" s="86">
        <f t="shared" si="19"/>
        <v>0</v>
      </c>
      <c r="AR94" s="84"/>
      <c r="AS94" s="86">
        <f t="shared" si="20"/>
        <v>0</v>
      </c>
      <c r="AT94" s="84"/>
      <c r="AU94" s="86">
        <f t="shared" si="21"/>
        <v>0</v>
      </c>
      <c r="AV94" s="84"/>
      <c r="AW94" s="86">
        <f t="shared" si="22"/>
        <v>0</v>
      </c>
      <c r="AX94" s="84"/>
      <c r="AY94" s="86">
        <f t="shared" si="23"/>
        <v>0</v>
      </c>
      <c r="AZ94" s="84"/>
      <c r="BA94" s="86">
        <f t="shared" si="24"/>
        <v>0</v>
      </c>
      <c r="BB94" s="84"/>
      <c r="BC94" s="89">
        <f t="shared" si="39"/>
        <v>0</v>
      </c>
      <c r="BD94" s="90">
        <f t="shared" si="25"/>
        <v>0</v>
      </c>
      <c r="BE94" s="91">
        <f t="shared" si="26"/>
        <v>2</v>
      </c>
      <c r="BF94" s="5">
        <f t="shared" si="27"/>
        <v>0</v>
      </c>
      <c r="BG94" s="282">
        <f t="shared" si="28"/>
        <v>0</v>
      </c>
      <c r="BH94" s="283">
        <f t="shared" si="29"/>
        <v>0</v>
      </c>
      <c r="BI94" s="284"/>
      <c r="BJ94" s="98">
        <f t="shared" si="30"/>
        <v>0</v>
      </c>
      <c r="BK94" s="5">
        <f t="shared" si="31"/>
        <v>0</v>
      </c>
      <c r="BL94" s="100">
        <f t="shared" si="32"/>
        <v>0</v>
      </c>
      <c r="BM94" s="5">
        <f t="shared" si="33"/>
        <v>0</v>
      </c>
      <c r="BN94" s="100">
        <f t="shared" si="34"/>
        <v>0</v>
      </c>
      <c r="BO94" s="5">
        <f t="shared" si="35"/>
        <v>0</v>
      </c>
      <c r="BP94" s="101">
        <f t="shared" si="36"/>
        <v>0</v>
      </c>
      <c r="BQ94" s="95">
        <f t="shared" si="37"/>
        <v>0</v>
      </c>
      <c r="BR94" s="54"/>
      <c r="BS94" s="54"/>
      <c r="BT94" s="54"/>
      <c r="BU94" s="54"/>
      <c r="BV94" s="13"/>
    </row>
    <row r="95" spans="1:74" ht="12.75" customHeight="1" x14ac:dyDescent="0.2">
      <c r="A95" s="3"/>
      <c r="B95" s="5">
        <f t="shared" si="38"/>
        <v>42</v>
      </c>
      <c r="C95" s="309"/>
      <c r="D95" s="310"/>
      <c r="E95" s="14"/>
      <c r="F95" s="84"/>
      <c r="G95" s="93">
        <f t="shared" si="1"/>
        <v>0</v>
      </c>
      <c r="H95" s="84"/>
      <c r="I95" s="93">
        <f t="shared" si="2"/>
        <v>0</v>
      </c>
      <c r="J95" s="84"/>
      <c r="K95" s="93">
        <f t="shared" si="3"/>
        <v>0</v>
      </c>
      <c r="L95" s="84"/>
      <c r="M95" s="93">
        <f t="shared" si="4"/>
        <v>0</v>
      </c>
      <c r="N95" s="84"/>
      <c r="O95" s="93">
        <f t="shared" si="5"/>
        <v>0</v>
      </c>
      <c r="P95" s="84"/>
      <c r="Q95" s="93">
        <f t="shared" si="6"/>
        <v>0</v>
      </c>
      <c r="R95" s="84"/>
      <c r="S95" s="86">
        <f t="shared" si="7"/>
        <v>0</v>
      </c>
      <c r="T95" s="84"/>
      <c r="U95" s="86">
        <f t="shared" si="8"/>
        <v>0</v>
      </c>
      <c r="V95" s="84"/>
      <c r="W95" s="86">
        <f t="shared" si="9"/>
        <v>0</v>
      </c>
      <c r="X95" s="84"/>
      <c r="Y95" s="86">
        <f t="shared" si="10"/>
        <v>0</v>
      </c>
      <c r="Z95" s="87"/>
      <c r="AA95" s="93">
        <f t="shared" si="11"/>
        <v>0</v>
      </c>
      <c r="AB95" s="87"/>
      <c r="AC95" s="93">
        <f t="shared" si="12"/>
        <v>0</v>
      </c>
      <c r="AD95" s="87"/>
      <c r="AE95" s="93">
        <f t="shared" si="13"/>
        <v>0</v>
      </c>
      <c r="AF95" s="87"/>
      <c r="AG95" s="93">
        <f t="shared" si="14"/>
        <v>0</v>
      </c>
      <c r="AH95" s="87"/>
      <c r="AI95" s="93">
        <f t="shared" si="15"/>
        <v>0</v>
      </c>
      <c r="AJ95" s="87"/>
      <c r="AK95" s="93">
        <f t="shared" si="16"/>
        <v>0</v>
      </c>
      <c r="AL95" s="87"/>
      <c r="AM95" s="93">
        <f t="shared" si="17"/>
        <v>0</v>
      </c>
      <c r="AN95" s="84"/>
      <c r="AO95" s="86">
        <f t="shared" si="18"/>
        <v>0</v>
      </c>
      <c r="AP95" s="84"/>
      <c r="AQ95" s="86">
        <f t="shared" si="19"/>
        <v>0</v>
      </c>
      <c r="AR95" s="84"/>
      <c r="AS95" s="86">
        <f t="shared" si="20"/>
        <v>0</v>
      </c>
      <c r="AT95" s="84"/>
      <c r="AU95" s="86">
        <f t="shared" si="21"/>
        <v>0</v>
      </c>
      <c r="AV95" s="84"/>
      <c r="AW95" s="86">
        <f t="shared" si="22"/>
        <v>0</v>
      </c>
      <c r="AX95" s="84"/>
      <c r="AY95" s="86">
        <f t="shared" si="23"/>
        <v>0</v>
      </c>
      <c r="AZ95" s="84"/>
      <c r="BA95" s="86">
        <f t="shared" si="24"/>
        <v>0</v>
      </c>
      <c r="BB95" s="84"/>
      <c r="BC95" s="89">
        <f t="shared" si="39"/>
        <v>0</v>
      </c>
      <c r="BD95" s="90">
        <f t="shared" si="25"/>
        <v>0</v>
      </c>
      <c r="BE95" s="91">
        <f t="shared" si="26"/>
        <v>2</v>
      </c>
      <c r="BF95" s="5">
        <f t="shared" si="27"/>
        <v>0</v>
      </c>
      <c r="BG95" s="282">
        <f t="shared" si="28"/>
        <v>0</v>
      </c>
      <c r="BH95" s="283">
        <f t="shared" si="29"/>
        <v>0</v>
      </c>
      <c r="BI95" s="284"/>
      <c r="BJ95" s="98">
        <f t="shared" si="30"/>
        <v>0</v>
      </c>
      <c r="BK95" s="5">
        <f t="shared" si="31"/>
        <v>0</v>
      </c>
      <c r="BL95" s="100">
        <f t="shared" si="32"/>
        <v>0</v>
      </c>
      <c r="BM95" s="5">
        <f t="shared" si="33"/>
        <v>0</v>
      </c>
      <c r="BN95" s="100">
        <f t="shared" si="34"/>
        <v>0</v>
      </c>
      <c r="BO95" s="5">
        <f t="shared" si="35"/>
        <v>0</v>
      </c>
      <c r="BP95" s="101">
        <f t="shared" si="36"/>
        <v>0</v>
      </c>
      <c r="BQ95" s="95">
        <f t="shared" si="37"/>
        <v>0</v>
      </c>
      <c r="BR95" s="54"/>
      <c r="BS95" s="54"/>
      <c r="BT95" s="54"/>
      <c r="BU95" s="54"/>
      <c r="BV95" s="13"/>
    </row>
    <row r="96" spans="1:74" ht="12.75" customHeight="1" x14ac:dyDescent="0.2">
      <c r="A96" s="3"/>
      <c r="B96" s="5">
        <f t="shared" si="38"/>
        <v>43</v>
      </c>
      <c r="C96" s="309"/>
      <c r="D96" s="310"/>
      <c r="E96" s="14"/>
      <c r="F96" s="84"/>
      <c r="G96" s="93">
        <f t="shared" si="1"/>
        <v>0</v>
      </c>
      <c r="H96" s="84"/>
      <c r="I96" s="93">
        <f t="shared" si="2"/>
        <v>0</v>
      </c>
      <c r="J96" s="84"/>
      <c r="K96" s="93">
        <f t="shared" si="3"/>
        <v>0</v>
      </c>
      <c r="L96" s="84"/>
      <c r="M96" s="93">
        <f t="shared" si="4"/>
        <v>0</v>
      </c>
      <c r="N96" s="84"/>
      <c r="O96" s="93">
        <f t="shared" si="5"/>
        <v>0</v>
      </c>
      <c r="P96" s="84"/>
      <c r="Q96" s="93">
        <f t="shared" si="6"/>
        <v>0</v>
      </c>
      <c r="R96" s="84"/>
      <c r="S96" s="86">
        <f t="shared" si="7"/>
        <v>0</v>
      </c>
      <c r="T96" s="84"/>
      <c r="U96" s="86">
        <f t="shared" si="8"/>
        <v>0</v>
      </c>
      <c r="V96" s="84"/>
      <c r="W96" s="86">
        <f t="shared" si="9"/>
        <v>0</v>
      </c>
      <c r="X96" s="84"/>
      <c r="Y96" s="86">
        <f t="shared" si="10"/>
        <v>0</v>
      </c>
      <c r="Z96" s="87"/>
      <c r="AA96" s="93">
        <f t="shared" si="11"/>
        <v>0</v>
      </c>
      <c r="AB96" s="87"/>
      <c r="AC96" s="93">
        <f t="shared" si="12"/>
        <v>0</v>
      </c>
      <c r="AD96" s="87"/>
      <c r="AE96" s="93">
        <f t="shared" si="13"/>
        <v>0</v>
      </c>
      <c r="AF96" s="87"/>
      <c r="AG96" s="93">
        <f t="shared" si="14"/>
        <v>0</v>
      </c>
      <c r="AH96" s="87"/>
      <c r="AI96" s="93">
        <f t="shared" si="15"/>
        <v>0</v>
      </c>
      <c r="AJ96" s="87"/>
      <c r="AK96" s="93">
        <f t="shared" si="16"/>
        <v>0</v>
      </c>
      <c r="AL96" s="87"/>
      <c r="AM96" s="93">
        <f t="shared" si="17"/>
        <v>0</v>
      </c>
      <c r="AN96" s="84"/>
      <c r="AO96" s="86">
        <f t="shared" si="18"/>
        <v>0</v>
      </c>
      <c r="AP96" s="84"/>
      <c r="AQ96" s="86">
        <f t="shared" si="19"/>
        <v>0</v>
      </c>
      <c r="AR96" s="84"/>
      <c r="AS96" s="86">
        <f t="shared" si="20"/>
        <v>0</v>
      </c>
      <c r="AT96" s="84"/>
      <c r="AU96" s="86">
        <f t="shared" si="21"/>
        <v>0</v>
      </c>
      <c r="AV96" s="84"/>
      <c r="AW96" s="86">
        <f t="shared" si="22"/>
        <v>0</v>
      </c>
      <c r="AX96" s="84"/>
      <c r="AY96" s="86">
        <f t="shared" si="23"/>
        <v>0</v>
      </c>
      <c r="AZ96" s="84"/>
      <c r="BA96" s="86">
        <f t="shared" si="24"/>
        <v>0</v>
      </c>
      <c r="BB96" s="84"/>
      <c r="BC96" s="89">
        <f t="shared" si="39"/>
        <v>0</v>
      </c>
      <c r="BD96" s="90">
        <f t="shared" si="25"/>
        <v>0</v>
      </c>
      <c r="BE96" s="91">
        <f t="shared" si="26"/>
        <v>2</v>
      </c>
      <c r="BF96" s="5">
        <f t="shared" si="27"/>
        <v>0</v>
      </c>
      <c r="BG96" s="282">
        <f t="shared" si="28"/>
        <v>0</v>
      </c>
      <c r="BH96" s="283">
        <f t="shared" si="29"/>
        <v>0</v>
      </c>
      <c r="BI96" s="284"/>
      <c r="BJ96" s="98">
        <f t="shared" si="30"/>
        <v>0</v>
      </c>
      <c r="BK96" s="5">
        <f t="shared" si="31"/>
        <v>0</v>
      </c>
      <c r="BL96" s="100">
        <f t="shared" si="32"/>
        <v>0</v>
      </c>
      <c r="BM96" s="5">
        <f t="shared" si="33"/>
        <v>0</v>
      </c>
      <c r="BN96" s="100">
        <f t="shared" si="34"/>
        <v>0</v>
      </c>
      <c r="BO96" s="5">
        <f t="shared" si="35"/>
        <v>0</v>
      </c>
      <c r="BP96" s="101">
        <f t="shared" si="36"/>
        <v>0</v>
      </c>
      <c r="BQ96" s="95">
        <f t="shared" si="37"/>
        <v>0</v>
      </c>
      <c r="BR96" s="54"/>
      <c r="BS96" s="54"/>
      <c r="BT96" s="54"/>
      <c r="BU96" s="54"/>
      <c r="BV96" s="13"/>
    </row>
    <row r="97" spans="1:77" ht="12.75" customHeight="1" x14ac:dyDescent="0.2">
      <c r="A97" s="3"/>
      <c r="B97" s="5">
        <f t="shared" si="38"/>
        <v>44</v>
      </c>
      <c r="C97" s="309"/>
      <c r="D97" s="310"/>
      <c r="E97" s="14"/>
      <c r="F97" s="84"/>
      <c r="G97" s="93">
        <f t="shared" si="1"/>
        <v>0</v>
      </c>
      <c r="H97" s="84"/>
      <c r="I97" s="93">
        <f t="shared" si="2"/>
        <v>0</v>
      </c>
      <c r="J97" s="84"/>
      <c r="K97" s="93">
        <f t="shared" si="3"/>
        <v>0</v>
      </c>
      <c r="L97" s="84"/>
      <c r="M97" s="93">
        <f t="shared" si="4"/>
        <v>0</v>
      </c>
      <c r="N97" s="84"/>
      <c r="O97" s="93">
        <f t="shared" si="5"/>
        <v>0</v>
      </c>
      <c r="P97" s="84"/>
      <c r="Q97" s="93">
        <f t="shared" si="6"/>
        <v>0</v>
      </c>
      <c r="R97" s="84"/>
      <c r="S97" s="86">
        <f t="shared" si="7"/>
        <v>0</v>
      </c>
      <c r="T97" s="84"/>
      <c r="U97" s="86">
        <f t="shared" si="8"/>
        <v>0</v>
      </c>
      <c r="V97" s="84"/>
      <c r="W97" s="86">
        <f t="shared" si="9"/>
        <v>0</v>
      </c>
      <c r="X97" s="84"/>
      <c r="Y97" s="86">
        <f t="shared" si="10"/>
        <v>0</v>
      </c>
      <c r="Z97" s="87"/>
      <c r="AA97" s="93">
        <f t="shared" si="11"/>
        <v>0</v>
      </c>
      <c r="AB97" s="87"/>
      <c r="AC97" s="93">
        <f t="shared" si="12"/>
        <v>0</v>
      </c>
      <c r="AD97" s="87"/>
      <c r="AE97" s="93">
        <f t="shared" si="13"/>
        <v>0</v>
      </c>
      <c r="AF97" s="87"/>
      <c r="AG97" s="93">
        <f t="shared" si="14"/>
        <v>0</v>
      </c>
      <c r="AH97" s="87"/>
      <c r="AI97" s="93">
        <f t="shared" si="15"/>
        <v>0</v>
      </c>
      <c r="AJ97" s="87"/>
      <c r="AK97" s="93">
        <f t="shared" si="16"/>
        <v>0</v>
      </c>
      <c r="AL97" s="87"/>
      <c r="AM97" s="93">
        <f t="shared" si="17"/>
        <v>0</v>
      </c>
      <c r="AN97" s="84"/>
      <c r="AO97" s="86">
        <f t="shared" si="18"/>
        <v>0</v>
      </c>
      <c r="AP97" s="84"/>
      <c r="AQ97" s="86">
        <f t="shared" si="19"/>
        <v>0</v>
      </c>
      <c r="AR97" s="84"/>
      <c r="AS97" s="86">
        <f t="shared" si="20"/>
        <v>0</v>
      </c>
      <c r="AT97" s="84"/>
      <c r="AU97" s="86">
        <f t="shared" si="21"/>
        <v>0</v>
      </c>
      <c r="AV97" s="84"/>
      <c r="AW97" s="86">
        <f t="shared" si="22"/>
        <v>0</v>
      </c>
      <c r="AX97" s="84"/>
      <c r="AY97" s="86">
        <f t="shared" si="23"/>
        <v>0</v>
      </c>
      <c r="AZ97" s="84"/>
      <c r="BA97" s="86">
        <f t="shared" si="24"/>
        <v>0</v>
      </c>
      <c r="BB97" s="84"/>
      <c r="BC97" s="89">
        <f t="shared" si="39"/>
        <v>0</v>
      </c>
      <c r="BD97" s="90">
        <f t="shared" si="25"/>
        <v>0</v>
      </c>
      <c r="BE97" s="91">
        <f t="shared" si="26"/>
        <v>2</v>
      </c>
      <c r="BF97" s="5">
        <f t="shared" si="27"/>
        <v>0</v>
      </c>
      <c r="BG97" s="282">
        <f t="shared" si="28"/>
        <v>0</v>
      </c>
      <c r="BH97" s="283">
        <f t="shared" si="29"/>
        <v>0</v>
      </c>
      <c r="BI97" s="284"/>
      <c r="BJ97" s="98">
        <f t="shared" si="30"/>
        <v>0</v>
      </c>
      <c r="BK97" s="5">
        <f t="shared" si="31"/>
        <v>0</v>
      </c>
      <c r="BL97" s="100">
        <f t="shared" si="32"/>
        <v>0</v>
      </c>
      <c r="BM97" s="5">
        <f t="shared" si="33"/>
        <v>0</v>
      </c>
      <c r="BN97" s="100">
        <f t="shared" si="34"/>
        <v>0</v>
      </c>
      <c r="BO97" s="5">
        <f t="shared" si="35"/>
        <v>0</v>
      </c>
      <c r="BP97" s="101">
        <f t="shared" si="36"/>
        <v>0</v>
      </c>
      <c r="BQ97" s="95">
        <f t="shared" si="37"/>
        <v>0</v>
      </c>
      <c r="BR97" s="54"/>
      <c r="BS97" s="54"/>
      <c r="BT97" s="54"/>
      <c r="BU97" s="54"/>
      <c r="BV97" s="13"/>
    </row>
    <row r="98" spans="1:77" ht="12.75" customHeight="1" x14ac:dyDescent="0.2">
      <c r="A98" s="3"/>
      <c r="B98" s="5">
        <f t="shared" si="38"/>
        <v>45</v>
      </c>
      <c r="C98" s="309"/>
      <c r="D98" s="310"/>
      <c r="E98" s="14"/>
      <c r="F98" s="84"/>
      <c r="G98" s="93">
        <f t="shared" si="1"/>
        <v>0</v>
      </c>
      <c r="H98" s="84"/>
      <c r="I98" s="93">
        <f t="shared" si="2"/>
        <v>0</v>
      </c>
      <c r="J98" s="84"/>
      <c r="K98" s="93">
        <f t="shared" si="3"/>
        <v>0</v>
      </c>
      <c r="L98" s="84"/>
      <c r="M98" s="93">
        <f t="shared" si="4"/>
        <v>0</v>
      </c>
      <c r="N98" s="84"/>
      <c r="O98" s="93">
        <f t="shared" si="5"/>
        <v>0</v>
      </c>
      <c r="P98" s="84"/>
      <c r="Q98" s="93">
        <f t="shared" si="6"/>
        <v>0</v>
      </c>
      <c r="R98" s="84"/>
      <c r="S98" s="86">
        <f t="shared" si="7"/>
        <v>0</v>
      </c>
      <c r="T98" s="84"/>
      <c r="U98" s="86">
        <f t="shared" si="8"/>
        <v>0</v>
      </c>
      <c r="V98" s="84"/>
      <c r="W98" s="86">
        <f t="shared" si="9"/>
        <v>0</v>
      </c>
      <c r="X98" s="84"/>
      <c r="Y98" s="86">
        <f t="shared" si="10"/>
        <v>0</v>
      </c>
      <c r="Z98" s="87"/>
      <c r="AA98" s="93">
        <f t="shared" si="11"/>
        <v>0</v>
      </c>
      <c r="AB98" s="87"/>
      <c r="AC98" s="93">
        <f t="shared" si="12"/>
        <v>0</v>
      </c>
      <c r="AD98" s="87"/>
      <c r="AE98" s="93">
        <f t="shared" si="13"/>
        <v>0</v>
      </c>
      <c r="AF98" s="87"/>
      <c r="AG98" s="93">
        <f t="shared" si="14"/>
        <v>0</v>
      </c>
      <c r="AH98" s="87"/>
      <c r="AI98" s="93">
        <f t="shared" si="15"/>
        <v>0</v>
      </c>
      <c r="AJ98" s="87"/>
      <c r="AK98" s="93">
        <f t="shared" si="16"/>
        <v>0</v>
      </c>
      <c r="AL98" s="87"/>
      <c r="AM98" s="93">
        <f t="shared" si="17"/>
        <v>0</v>
      </c>
      <c r="AN98" s="84"/>
      <c r="AO98" s="86">
        <f t="shared" si="18"/>
        <v>0</v>
      </c>
      <c r="AP98" s="84"/>
      <c r="AQ98" s="86">
        <f t="shared" si="19"/>
        <v>0</v>
      </c>
      <c r="AR98" s="84"/>
      <c r="AS98" s="86">
        <f t="shared" si="20"/>
        <v>0</v>
      </c>
      <c r="AT98" s="84"/>
      <c r="AU98" s="86">
        <f t="shared" si="21"/>
        <v>0</v>
      </c>
      <c r="AV98" s="84"/>
      <c r="AW98" s="86">
        <f t="shared" si="22"/>
        <v>0</v>
      </c>
      <c r="AX98" s="84"/>
      <c r="AY98" s="86">
        <f t="shared" si="23"/>
        <v>0</v>
      </c>
      <c r="AZ98" s="84"/>
      <c r="BA98" s="86">
        <f t="shared" si="24"/>
        <v>0</v>
      </c>
      <c r="BB98" s="84"/>
      <c r="BC98" s="89">
        <f t="shared" si="39"/>
        <v>0</v>
      </c>
      <c r="BD98" s="90">
        <f t="shared" si="25"/>
        <v>0</v>
      </c>
      <c r="BE98" s="91">
        <f t="shared" si="26"/>
        <v>2</v>
      </c>
      <c r="BF98" s="5">
        <f t="shared" si="27"/>
        <v>0</v>
      </c>
      <c r="BG98" s="282">
        <f t="shared" si="28"/>
        <v>0</v>
      </c>
      <c r="BH98" s="283">
        <f t="shared" si="29"/>
        <v>0</v>
      </c>
      <c r="BI98" s="284"/>
      <c r="BJ98" s="98">
        <f t="shared" si="30"/>
        <v>0</v>
      </c>
      <c r="BK98" s="5">
        <f t="shared" si="31"/>
        <v>0</v>
      </c>
      <c r="BL98" s="100">
        <f t="shared" si="32"/>
        <v>0</v>
      </c>
      <c r="BM98" s="5">
        <f t="shared" si="33"/>
        <v>0</v>
      </c>
      <c r="BN98" s="100">
        <f t="shared" si="34"/>
        <v>0</v>
      </c>
      <c r="BO98" s="5">
        <f t="shared" si="35"/>
        <v>0</v>
      </c>
      <c r="BP98" s="101">
        <f t="shared" si="36"/>
        <v>0</v>
      </c>
      <c r="BQ98" s="95">
        <f t="shared" si="37"/>
        <v>0</v>
      </c>
      <c r="BR98" s="54"/>
      <c r="BS98" s="54"/>
      <c r="BT98" s="54"/>
      <c r="BU98" s="54"/>
      <c r="BV98" s="13"/>
    </row>
    <row r="99" spans="1:77" ht="12.75" customHeight="1" x14ac:dyDescent="0.2">
      <c r="A99" s="3"/>
      <c r="B99" s="5">
        <f t="shared" si="38"/>
        <v>46</v>
      </c>
      <c r="C99" s="309"/>
      <c r="D99" s="310"/>
      <c r="E99" s="14"/>
      <c r="F99" s="84"/>
      <c r="G99" s="93">
        <f t="shared" si="1"/>
        <v>0</v>
      </c>
      <c r="H99" s="84"/>
      <c r="I99" s="93">
        <f t="shared" si="2"/>
        <v>0</v>
      </c>
      <c r="J99" s="84"/>
      <c r="K99" s="93">
        <f t="shared" si="3"/>
        <v>0</v>
      </c>
      <c r="L99" s="84"/>
      <c r="M99" s="93">
        <f t="shared" si="4"/>
        <v>0</v>
      </c>
      <c r="N99" s="84"/>
      <c r="O99" s="93">
        <f t="shared" si="5"/>
        <v>0</v>
      </c>
      <c r="P99" s="84"/>
      <c r="Q99" s="93">
        <f t="shared" si="6"/>
        <v>0</v>
      </c>
      <c r="R99" s="84"/>
      <c r="S99" s="86">
        <f t="shared" si="7"/>
        <v>0</v>
      </c>
      <c r="T99" s="84"/>
      <c r="U99" s="86">
        <f t="shared" si="8"/>
        <v>0</v>
      </c>
      <c r="V99" s="84"/>
      <c r="W99" s="86">
        <f t="shared" si="9"/>
        <v>0</v>
      </c>
      <c r="X99" s="84"/>
      <c r="Y99" s="86">
        <f t="shared" si="10"/>
        <v>0</v>
      </c>
      <c r="Z99" s="87"/>
      <c r="AA99" s="93">
        <f t="shared" si="11"/>
        <v>0</v>
      </c>
      <c r="AB99" s="87"/>
      <c r="AC99" s="93">
        <f t="shared" si="12"/>
        <v>0</v>
      </c>
      <c r="AD99" s="87"/>
      <c r="AE99" s="93">
        <f t="shared" si="13"/>
        <v>0</v>
      </c>
      <c r="AF99" s="87"/>
      <c r="AG99" s="93">
        <f t="shared" si="14"/>
        <v>0</v>
      </c>
      <c r="AH99" s="87"/>
      <c r="AI99" s="93">
        <f t="shared" si="15"/>
        <v>0</v>
      </c>
      <c r="AJ99" s="87"/>
      <c r="AK99" s="93">
        <f t="shared" si="16"/>
        <v>0</v>
      </c>
      <c r="AL99" s="87"/>
      <c r="AM99" s="93">
        <f t="shared" si="17"/>
        <v>0</v>
      </c>
      <c r="AN99" s="84"/>
      <c r="AO99" s="86">
        <f t="shared" si="18"/>
        <v>0</v>
      </c>
      <c r="AP99" s="84"/>
      <c r="AQ99" s="86">
        <f t="shared" si="19"/>
        <v>0</v>
      </c>
      <c r="AR99" s="84"/>
      <c r="AS99" s="86">
        <f t="shared" si="20"/>
        <v>0</v>
      </c>
      <c r="AT99" s="84"/>
      <c r="AU99" s="86">
        <f t="shared" si="21"/>
        <v>0</v>
      </c>
      <c r="AV99" s="84"/>
      <c r="AW99" s="86">
        <f t="shared" si="22"/>
        <v>0</v>
      </c>
      <c r="AX99" s="84"/>
      <c r="AY99" s="86">
        <f t="shared" si="23"/>
        <v>0</v>
      </c>
      <c r="AZ99" s="84"/>
      <c r="BA99" s="86">
        <f t="shared" si="24"/>
        <v>0</v>
      </c>
      <c r="BB99" s="84"/>
      <c r="BC99" s="89">
        <f t="shared" si="39"/>
        <v>0</v>
      </c>
      <c r="BD99" s="90">
        <f t="shared" si="25"/>
        <v>0</v>
      </c>
      <c r="BE99" s="91">
        <f t="shared" si="26"/>
        <v>2</v>
      </c>
      <c r="BF99" s="5">
        <f t="shared" si="27"/>
        <v>0</v>
      </c>
      <c r="BG99" s="282">
        <f t="shared" si="28"/>
        <v>0</v>
      </c>
      <c r="BH99" s="283">
        <f t="shared" si="29"/>
        <v>0</v>
      </c>
      <c r="BI99" s="284"/>
      <c r="BJ99" s="98">
        <f t="shared" si="30"/>
        <v>0</v>
      </c>
      <c r="BK99" s="5">
        <f t="shared" si="31"/>
        <v>0</v>
      </c>
      <c r="BL99" s="100">
        <f t="shared" si="32"/>
        <v>0</v>
      </c>
      <c r="BM99" s="5">
        <f t="shared" si="33"/>
        <v>0</v>
      </c>
      <c r="BN99" s="100">
        <f t="shared" si="34"/>
        <v>0</v>
      </c>
      <c r="BO99" s="5">
        <f t="shared" si="35"/>
        <v>0</v>
      </c>
      <c r="BP99" s="101">
        <f t="shared" si="36"/>
        <v>0</v>
      </c>
      <c r="BQ99" s="95">
        <f t="shared" si="37"/>
        <v>0</v>
      </c>
      <c r="BR99" s="54"/>
      <c r="BS99" s="54"/>
      <c r="BT99" s="54"/>
      <c r="BU99" s="54"/>
      <c r="BV99" s="13"/>
    </row>
    <row r="100" spans="1:77" ht="12.75" customHeight="1" thickBot="1" x14ac:dyDescent="0.25">
      <c r="A100" s="3"/>
      <c r="B100" s="5">
        <v>47</v>
      </c>
      <c r="C100" s="309"/>
      <c r="D100" s="310"/>
      <c r="E100" s="14"/>
      <c r="F100" s="84"/>
      <c r="G100" s="93">
        <f t="shared" si="1"/>
        <v>0</v>
      </c>
      <c r="H100" s="84"/>
      <c r="I100" s="93">
        <f t="shared" si="2"/>
        <v>0</v>
      </c>
      <c r="J100" s="84"/>
      <c r="K100" s="93">
        <f t="shared" si="3"/>
        <v>0</v>
      </c>
      <c r="L100" s="84"/>
      <c r="M100" s="93">
        <f t="shared" si="4"/>
        <v>0</v>
      </c>
      <c r="N100" s="84"/>
      <c r="O100" s="93">
        <f t="shared" si="5"/>
        <v>0</v>
      </c>
      <c r="P100" s="84"/>
      <c r="Q100" s="93">
        <f t="shared" si="6"/>
        <v>0</v>
      </c>
      <c r="R100" s="84"/>
      <c r="S100" s="86">
        <f t="shared" si="7"/>
        <v>0</v>
      </c>
      <c r="T100" s="84"/>
      <c r="U100" s="86">
        <f t="shared" si="8"/>
        <v>0</v>
      </c>
      <c r="V100" s="84"/>
      <c r="W100" s="86">
        <f t="shared" si="9"/>
        <v>0</v>
      </c>
      <c r="X100" s="84"/>
      <c r="Y100" s="86">
        <f t="shared" si="10"/>
        <v>0</v>
      </c>
      <c r="Z100" s="87"/>
      <c r="AA100" s="93">
        <f t="shared" si="11"/>
        <v>0</v>
      </c>
      <c r="AB100" s="87"/>
      <c r="AC100" s="93">
        <f t="shared" si="12"/>
        <v>0</v>
      </c>
      <c r="AD100" s="87"/>
      <c r="AE100" s="93">
        <f t="shared" si="13"/>
        <v>0</v>
      </c>
      <c r="AF100" s="87"/>
      <c r="AG100" s="93">
        <f t="shared" si="14"/>
        <v>0</v>
      </c>
      <c r="AH100" s="87"/>
      <c r="AI100" s="93">
        <f t="shared" si="15"/>
        <v>0</v>
      </c>
      <c r="AJ100" s="87"/>
      <c r="AK100" s="93">
        <f t="shared" si="16"/>
        <v>0</v>
      </c>
      <c r="AL100" s="87"/>
      <c r="AM100" s="93">
        <f t="shared" si="17"/>
        <v>0</v>
      </c>
      <c r="AN100" s="84"/>
      <c r="AO100" s="86">
        <f t="shared" si="18"/>
        <v>0</v>
      </c>
      <c r="AP100" s="84"/>
      <c r="AQ100" s="86">
        <f t="shared" si="19"/>
        <v>0</v>
      </c>
      <c r="AR100" s="84"/>
      <c r="AS100" s="86">
        <f t="shared" si="20"/>
        <v>0</v>
      </c>
      <c r="AT100" s="84"/>
      <c r="AU100" s="86">
        <f t="shared" si="21"/>
        <v>0</v>
      </c>
      <c r="AV100" s="84"/>
      <c r="AW100" s="86">
        <f t="shared" si="22"/>
        <v>0</v>
      </c>
      <c r="AX100" s="84"/>
      <c r="AY100" s="86">
        <f t="shared" si="23"/>
        <v>0</v>
      </c>
      <c r="AZ100" s="84"/>
      <c r="BA100" s="86">
        <f t="shared" si="24"/>
        <v>0</v>
      </c>
      <c r="BB100" s="84"/>
      <c r="BC100" s="89">
        <f t="shared" si="39"/>
        <v>0</v>
      </c>
      <c r="BD100" s="90">
        <f t="shared" si="25"/>
        <v>0</v>
      </c>
      <c r="BE100" s="91">
        <f t="shared" si="26"/>
        <v>2</v>
      </c>
      <c r="BF100" s="5">
        <f t="shared" si="27"/>
        <v>0</v>
      </c>
      <c r="BG100" s="282">
        <f t="shared" si="28"/>
        <v>0</v>
      </c>
      <c r="BH100" s="283">
        <f t="shared" si="29"/>
        <v>0</v>
      </c>
      <c r="BI100" s="284"/>
      <c r="BJ100" s="148">
        <f t="shared" si="30"/>
        <v>0</v>
      </c>
      <c r="BK100" s="96">
        <f>IF($E$54:$E$100="P",IF(BJ100&lt;=0.25,"B",IF(BJ100&lt;=0.5,"MB",IF(BJ100&lt;=0.75,"MA",IF(BJ100&lt;=1,"A")))),0)</f>
        <v>0</v>
      </c>
      <c r="BL100" s="109">
        <f t="shared" si="32"/>
        <v>0</v>
      </c>
      <c r="BM100" s="96">
        <f t="shared" si="33"/>
        <v>0</v>
      </c>
      <c r="BN100" s="109">
        <f t="shared" si="34"/>
        <v>0</v>
      </c>
      <c r="BO100" s="96">
        <f t="shared" si="35"/>
        <v>0</v>
      </c>
      <c r="BP100" s="110">
        <f>IF((E100="P"),SUM(BB100:BB100)/3,0)</f>
        <v>0</v>
      </c>
      <c r="BQ100" s="97">
        <f t="shared" si="37"/>
        <v>0</v>
      </c>
      <c r="BR100" s="54"/>
      <c r="BS100" s="54"/>
      <c r="BT100" s="54"/>
      <c r="BU100" s="54"/>
      <c r="BV100" s="13"/>
    </row>
    <row r="101" spans="1:77" ht="12.75" customHeight="1" x14ac:dyDescent="0.2">
      <c r="B101" s="8"/>
      <c r="C101" s="400"/>
      <c r="D101" s="400"/>
      <c r="E101" s="18"/>
      <c r="F101" s="285">
        <v>1</v>
      </c>
      <c r="G101" s="286"/>
      <c r="H101" s="285">
        <v>2</v>
      </c>
      <c r="I101" s="285"/>
      <c r="J101" s="285">
        <v>3</v>
      </c>
      <c r="K101" s="285"/>
      <c r="L101" s="285">
        <v>4</v>
      </c>
      <c r="M101" s="285"/>
      <c r="N101" s="285">
        <v>5</v>
      </c>
      <c r="O101" s="285"/>
      <c r="P101" s="285">
        <v>6</v>
      </c>
      <c r="Q101" s="285"/>
      <c r="R101" s="285">
        <v>7</v>
      </c>
      <c r="S101" s="285"/>
      <c r="T101" s="285">
        <v>8</v>
      </c>
      <c r="U101" s="285"/>
      <c r="V101" s="285">
        <v>9</v>
      </c>
      <c r="W101" s="285"/>
      <c r="X101" s="285">
        <v>10</v>
      </c>
      <c r="Y101" s="285"/>
      <c r="Z101" s="285">
        <v>11</v>
      </c>
      <c r="AA101" s="285"/>
      <c r="AB101" s="285">
        <v>12</v>
      </c>
      <c r="AC101" s="285"/>
      <c r="AD101" s="285">
        <v>13</v>
      </c>
      <c r="AE101" s="285"/>
      <c r="AF101" s="285">
        <v>14</v>
      </c>
      <c r="AG101" s="285"/>
      <c r="AH101" s="285">
        <v>15</v>
      </c>
      <c r="AI101" s="285"/>
      <c r="AJ101" s="285">
        <v>16</v>
      </c>
      <c r="AK101" s="285"/>
      <c r="AL101" s="285">
        <v>17</v>
      </c>
      <c r="AM101" s="285"/>
      <c r="AN101" s="285">
        <v>18</v>
      </c>
      <c r="AO101" s="285"/>
      <c r="AP101" s="285">
        <v>19</v>
      </c>
      <c r="AQ101" s="285"/>
      <c r="AR101" s="285">
        <v>20</v>
      </c>
      <c r="AS101" s="285"/>
      <c r="AT101" s="285">
        <v>21</v>
      </c>
      <c r="AU101" s="285"/>
      <c r="AV101" s="285">
        <v>22</v>
      </c>
      <c r="AW101" s="285"/>
      <c r="AX101" s="285">
        <v>23</v>
      </c>
      <c r="AY101" s="285"/>
      <c r="AZ101" s="285">
        <v>24</v>
      </c>
      <c r="BA101" s="285"/>
      <c r="BB101" s="285">
        <v>25</v>
      </c>
      <c r="BC101" s="8"/>
      <c r="BD101" s="9"/>
      <c r="BE101" s="9"/>
      <c r="BF101" s="8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</row>
    <row r="102" spans="1:77" ht="12.75" customHeight="1" x14ac:dyDescent="0.2">
      <c r="B102" s="3"/>
      <c r="C102" s="366" t="s">
        <v>3</v>
      </c>
      <c r="D102" s="401"/>
      <c r="E102" s="367"/>
      <c r="F102" s="129">
        <f>SUMIF($E$54:$E$100,"=P",G54:G100)</f>
        <v>13</v>
      </c>
      <c r="G102" s="127"/>
      <c r="H102" s="129">
        <f>SUMIF($E$54:$E$100,"=P",I54:I100)</f>
        <v>21</v>
      </c>
      <c r="I102" s="127"/>
      <c r="J102" s="128">
        <f>SUMIF($E$54:$E$100,"=P",K54:K100)</f>
        <v>17</v>
      </c>
      <c r="K102" s="128"/>
      <c r="L102" s="129">
        <f>SUMIF($E$54:$E$100,"=P",M54:M100)</f>
        <v>20</v>
      </c>
      <c r="M102" s="129"/>
      <c r="N102" s="130">
        <f>SUMIF($E$54:$E$100,"=P",O54:O100)</f>
        <v>15</v>
      </c>
      <c r="O102" s="130"/>
      <c r="P102" s="130">
        <f>SUMIF($E$54:$E$100,"=P",Q54:Q100)</f>
        <v>20</v>
      </c>
      <c r="Q102" s="130"/>
      <c r="R102" s="130">
        <f>SUMIF($E$54:$E$100,"=P",S54:S100)</f>
        <v>17</v>
      </c>
      <c r="S102" s="130"/>
      <c r="T102" s="130">
        <f>SUMIF($E$54:$E$100,"=P",U54:U100)</f>
        <v>8</v>
      </c>
      <c r="U102" s="130"/>
      <c r="V102" s="130">
        <f>SUMIF($E$54:$E$100,"=P",W54:W100)</f>
        <v>14</v>
      </c>
      <c r="W102" s="130"/>
      <c r="X102" s="130">
        <f>SUMIF($E$54:$E$100,"=P",Y54:Y100)</f>
        <v>15</v>
      </c>
      <c r="Y102" s="129"/>
      <c r="Z102" s="129">
        <f>SUMIF($E$54:$E$100,"=P",AA54:AA100)</f>
        <v>6</v>
      </c>
      <c r="AA102" s="129"/>
      <c r="AB102" s="129">
        <f>SUMIF($E$54:$E$100,"=P",AC54:AC100)</f>
        <v>12</v>
      </c>
      <c r="AC102" s="129"/>
      <c r="AD102" s="129">
        <f>SUMIF($E$54:$E$100,"=P",AE54:AE100)</f>
        <v>8</v>
      </c>
      <c r="AE102" s="129"/>
      <c r="AF102" s="129">
        <f>SUMIF($E$54:$E$100,"=P",AG54:AG100)</f>
        <v>11</v>
      </c>
      <c r="AG102" s="129"/>
      <c r="AH102" s="129">
        <f>SUMIF($E$54:$E$100,"=P",AI54:AI100)</f>
        <v>18</v>
      </c>
      <c r="AI102" s="129"/>
      <c r="AJ102" s="129">
        <f>SUMIF($E$54:$E$100,"=P",AK54:AK100)</f>
        <v>13</v>
      </c>
      <c r="AK102" s="129"/>
      <c r="AL102" s="129">
        <f>SUMIF($E$54:$E$100,"=P",AM54:AM100)</f>
        <v>11</v>
      </c>
      <c r="AM102" s="129"/>
      <c r="AN102" s="129">
        <f>SUMIF($E$54:$E$100,"=P",AO54:AO100)</f>
        <v>13</v>
      </c>
      <c r="AO102" s="129"/>
      <c r="AP102" s="129">
        <f>SUMIF($E$54:$E$100,"=P",AQ54:AQ100)</f>
        <v>10</v>
      </c>
      <c r="AQ102" s="128"/>
      <c r="AR102" s="128">
        <f>SUMIF($E$54:$E$100,"=P",AS54:AS100)</f>
        <v>6</v>
      </c>
      <c r="AS102" s="128"/>
      <c r="AT102" s="128">
        <f>SUMIF($E$54:$E$100,"=P",AU54:AU100)</f>
        <v>12</v>
      </c>
      <c r="AU102" s="128"/>
      <c r="AV102" s="128">
        <f>SUMIF($E$54:$E$100,"=P",AW54:AW100)</f>
        <v>4</v>
      </c>
      <c r="AW102" s="128"/>
      <c r="AX102" s="128">
        <f>SUMIF($E$54:$E$100,"=P",AY54:AY100)</f>
        <v>8</v>
      </c>
      <c r="AY102" s="130"/>
      <c r="AZ102" s="130">
        <f>SUMIF($E$54:$E$100,"=P",BA54:BA100)</f>
        <v>8</v>
      </c>
      <c r="BA102" s="166"/>
      <c r="BB102" s="129">
        <f>SUMIF($E$54:$E$100,"=P",BB54:BB100)</f>
        <v>25</v>
      </c>
      <c r="BC102" s="159"/>
      <c r="BD102" s="10" t="s">
        <v>28</v>
      </c>
      <c r="BE102" s="164" t="s">
        <v>69</v>
      </c>
      <c r="BF102" s="7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Y102" s="161" t="str">
        <f>P18</f>
        <v>1) Reflexión sobre el texto.</v>
      </c>
    </row>
    <row r="103" spans="1:77" ht="12.75" customHeight="1" x14ac:dyDescent="0.2">
      <c r="B103" s="3"/>
      <c r="C103" s="336" t="s">
        <v>32</v>
      </c>
      <c r="D103" s="336"/>
      <c r="E103" s="336"/>
      <c r="F103" s="131">
        <f>(F102*100)/(C18*F11)</f>
        <v>48.148148148148145</v>
      </c>
      <c r="G103" s="132"/>
      <c r="H103" s="131">
        <f>(H102*100)/(C19*F11)</f>
        <v>77.777777777777771</v>
      </c>
      <c r="I103" s="131"/>
      <c r="J103" s="131">
        <f>(J102*100)/(C20*F11)</f>
        <v>62.962962962962962</v>
      </c>
      <c r="K103" s="131"/>
      <c r="L103" s="131">
        <f>(L102*100)/(C21*F11)</f>
        <v>74.074074074074076</v>
      </c>
      <c r="M103" s="131"/>
      <c r="N103" s="131">
        <f>(N102*100)/(C22*F11)</f>
        <v>55.555555555555557</v>
      </c>
      <c r="O103" s="131"/>
      <c r="P103" s="131">
        <f>(P102*100)/(C23*F11)</f>
        <v>74.074074074074076</v>
      </c>
      <c r="Q103" s="131"/>
      <c r="R103" s="131">
        <f>(R102*100)/(C24*F11)</f>
        <v>62.962962962962962</v>
      </c>
      <c r="S103" s="131"/>
      <c r="T103" s="131">
        <f>(T102*100)/(C25*F11)</f>
        <v>29.62962962962963</v>
      </c>
      <c r="U103" s="131"/>
      <c r="V103" s="131">
        <f>(V102*100)/(C26*F11)</f>
        <v>51.851851851851855</v>
      </c>
      <c r="W103" s="131"/>
      <c r="X103" s="131">
        <f>(X102*100)/(C27*F11)</f>
        <v>55.555555555555557</v>
      </c>
      <c r="Y103" s="131"/>
      <c r="Z103" s="131">
        <f>(Z102*100)/(C28*F11)</f>
        <v>22.222222222222221</v>
      </c>
      <c r="AA103" s="131"/>
      <c r="AB103" s="131">
        <f>(AB102*100)/(C29*F11)</f>
        <v>44.444444444444443</v>
      </c>
      <c r="AC103" s="131"/>
      <c r="AD103" s="131">
        <f>(AD102*100)/(C30*F11)</f>
        <v>29.62962962962963</v>
      </c>
      <c r="AE103" s="131"/>
      <c r="AF103" s="131">
        <f>(AF102*100)/(C31*F11)</f>
        <v>40.74074074074074</v>
      </c>
      <c r="AG103" s="131"/>
      <c r="AH103" s="131">
        <f>(AH102*100)/(C32*F11)</f>
        <v>66.666666666666671</v>
      </c>
      <c r="AI103" s="131"/>
      <c r="AJ103" s="131">
        <f>(AJ102*100)/(C33*F11)</f>
        <v>48.148148148148145</v>
      </c>
      <c r="AK103" s="131"/>
      <c r="AL103" s="131">
        <f>(AL102*100)/(C34*F11)</f>
        <v>40.74074074074074</v>
      </c>
      <c r="AM103" s="131"/>
      <c r="AN103" s="131">
        <f>(AN102*100)/(C35*F11)</f>
        <v>48.148148148148145</v>
      </c>
      <c r="AO103" s="131"/>
      <c r="AP103" s="131">
        <f>(AP102*100)/(C36*F11)</f>
        <v>37.037037037037038</v>
      </c>
      <c r="AQ103" s="131"/>
      <c r="AR103" s="131">
        <f>(AR102*100)/(C37*F11)</f>
        <v>22.222222222222221</v>
      </c>
      <c r="AS103" s="131"/>
      <c r="AT103" s="131">
        <f>(AT102*100)/(C38*F11)</f>
        <v>44.444444444444443</v>
      </c>
      <c r="AU103" s="131"/>
      <c r="AV103" s="131">
        <f>(AV102*100)/(C39*F11)</f>
        <v>14.814814814814815</v>
      </c>
      <c r="AW103" s="131"/>
      <c r="AX103" s="131">
        <f>(AX102*100)/(C40*F11)</f>
        <v>29.62962962962963</v>
      </c>
      <c r="AY103" s="131"/>
      <c r="AZ103" s="131">
        <f>(AZ102*100)/(C41*F11)</f>
        <v>29.62962962962963</v>
      </c>
      <c r="BA103" s="163"/>
      <c r="BB103" s="131">
        <f>(BB102*100)/(C42*F11)</f>
        <v>30.864197530864196</v>
      </c>
      <c r="BC103" s="165"/>
      <c r="BD103" s="11">
        <f>SUM(BD54:BD100)/COUNTIF(BD54:BD100,"&gt;0")</f>
        <v>44.581618655692729</v>
      </c>
      <c r="BE103" s="167">
        <f>SUMIF($E$54:$E$100,"=P",$BE$54:$BE$100)/COUNTIF($E$54:$E$100,"=P")</f>
        <v>3.6289407040740742</v>
      </c>
      <c r="BF103" s="7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Y103" s="161" t="str">
        <f>P22</f>
        <v>2) Extracción de información explícita.</v>
      </c>
    </row>
    <row r="104" spans="1:77" s="38" customFormat="1" ht="12.75" customHeight="1" x14ac:dyDescent="0.2">
      <c r="C104" s="405"/>
      <c r="D104" s="406"/>
      <c r="E104" s="406"/>
      <c r="F104" s="133"/>
      <c r="G104" s="134"/>
      <c r="H104" s="134"/>
      <c r="I104" s="134"/>
      <c r="J104" s="134"/>
      <c r="K104" s="134"/>
      <c r="L104" s="134"/>
      <c r="M104" s="175"/>
      <c r="N104" s="407"/>
      <c r="O104" s="408"/>
      <c r="P104" s="408"/>
      <c r="Q104" s="408"/>
      <c r="R104" s="408"/>
      <c r="S104" s="408"/>
      <c r="T104" s="408"/>
      <c r="U104" s="408"/>
      <c r="V104" s="408"/>
      <c r="W104" s="408"/>
      <c r="X104" s="175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5"/>
      <c r="AO104" s="407"/>
      <c r="AP104" s="408"/>
      <c r="AQ104" s="408"/>
      <c r="AR104" s="408"/>
      <c r="AS104" s="408"/>
      <c r="AT104" s="408"/>
      <c r="AU104" s="408"/>
      <c r="AV104" s="408"/>
      <c r="AW104" s="408"/>
      <c r="AX104" s="408"/>
      <c r="AY104" s="408"/>
      <c r="AZ104" s="175"/>
      <c r="BA104" s="175"/>
      <c r="BB104" s="174"/>
      <c r="BD104" s="13"/>
      <c r="BE104" s="1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Y104" s="162" t="str">
        <f>P19</f>
        <v>3) Extracción de información implícita.</v>
      </c>
    </row>
    <row r="105" spans="1:77" ht="12.75" customHeight="1" x14ac:dyDescent="0.25">
      <c r="C105" s="402" t="s">
        <v>34</v>
      </c>
      <c r="D105" s="403"/>
      <c r="E105" s="404"/>
      <c r="F105" s="136">
        <f>AVERAGE(F103,AB103,AX103)</f>
        <v>40.74074074074074</v>
      </c>
      <c r="G105" s="136"/>
      <c r="H105" s="136">
        <f>AVERAGE(H103)</f>
        <v>77.777777777777771</v>
      </c>
      <c r="I105" s="136"/>
      <c r="J105" s="136">
        <f>AVERAGE(J103,L103,AJ103,AT103)</f>
        <v>57.407407407407405</v>
      </c>
      <c r="K105" s="136"/>
      <c r="L105" s="136">
        <f>AVERAGE(N103)</f>
        <v>55.555555555555557</v>
      </c>
      <c r="M105" s="136"/>
      <c r="N105" s="136">
        <f>AVERAGE(P103,X103)</f>
        <v>64.81481481481481</v>
      </c>
      <c r="O105" s="136"/>
      <c r="P105" s="136">
        <f>AVERAGE(R103)</f>
        <v>62.962962962962962</v>
      </c>
      <c r="Q105" s="136"/>
      <c r="R105" s="136">
        <f>AVERAGE(T103)</f>
        <v>29.62962962962963</v>
      </c>
      <c r="S105" s="136"/>
      <c r="T105" s="136">
        <f>AVERAGE(V103)</f>
        <v>51.851851851851855</v>
      </c>
      <c r="U105" s="136"/>
      <c r="V105" s="136">
        <f>AVERAGE(Z103,AV103)</f>
        <v>18.518518518518519</v>
      </c>
      <c r="W105" s="136"/>
      <c r="X105" s="136">
        <f>AVERAGE(AD103,AL103)</f>
        <v>35.185185185185183</v>
      </c>
      <c r="Y105" s="136"/>
      <c r="Z105" s="136">
        <f>AVERAGE(AF103)</f>
        <v>40.74074074074074</v>
      </c>
      <c r="AA105" s="136"/>
      <c r="AB105" s="136">
        <f>AVERAGE(AH103)</f>
        <v>66.666666666666671</v>
      </c>
      <c r="AC105" s="136"/>
      <c r="AD105" s="136">
        <f>AVERAGE(AJ103)</f>
        <v>48.148148148148145</v>
      </c>
      <c r="AE105" s="136"/>
      <c r="AF105" s="136">
        <f>AVERAGE(AP103)</f>
        <v>37.037037037037038</v>
      </c>
      <c r="AG105" s="136"/>
      <c r="AH105" s="136">
        <f>AVERAGE(AR103)</f>
        <v>22.222222222222221</v>
      </c>
      <c r="AI105" s="136"/>
      <c r="AJ105" s="136">
        <f>AVERAGE(AZ103)</f>
        <v>29.62962962962963</v>
      </c>
      <c r="AK105" s="136"/>
      <c r="AL105" s="136">
        <f>AVERAGE(BB103)</f>
        <v>30.864197530864196</v>
      </c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F105" s="65"/>
      <c r="BG105" s="65"/>
      <c r="BH105" s="65"/>
      <c r="BI105" s="65"/>
      <c r="BJ105" s="398"/>
      <c r="BK105" s="399"/>
      <c r="BL105" s="399"/>
      <c r="BM105" s="399"/>
      <c r="BN105" s="399"/>
      <c r="BO105" s="399"/>
      <c r="BP105" s="399"/>
      <c r="BQ105" s="399"/>
      <c r="BY105" s="161" t="str">
        <f>P42</f>
        <v>4) Reconocimiento de funciones gramaticales y usos ortográficos.</v>
      </c>
    </row>
    <row r="106" spans="1:77" ht="12.75" customHeight="1" x14ac:dyDescent="0.25">
      <c r="C106" s="47"/>
      <c r="D106" s="47"/>
      <c r="E106" s="48"/>
      <c r="F106" s="409"/>
      <c r="G106" s="409"/>
      <c r="H106" s="409"/>
      <c r="I106" s="172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F106" s="65"/>
      <c r="BG106" s="65"/>
      <c r="BH106" s="65"/>
      <c r="BI106" s="65"/>
      <c r="BJ106" s="416"/>
      <c r="BK106" s="416"/>
      <c r="BL106" s="416"/>
      <c r="BM106" s="416"/>
      <c r="BN106" s="416"/>
      <c r="BO106" s="416"/>
      <c r="BP106" s="173"/>
      <c r="BQ106" s="173"/>
    </row>
    <row r="107" spans="1:77" ht="12.75" customHeight="1" x14ac:dyDescent="0.25">
      <c r="C107" s="402" t="s">
        <v>43</v>
      </c>
      <c r="D107" s="403"/>
      <c r="E107" s="404"/>
      <c r="F107" s="136">
        <f>AVERAGE(F103,AB103,AH103,AX103)</f>
        <v>47.222222222222214</v>
      </c>
      <c r="G107" s="141"/>
      <c r="H107" s="136">
        <f>AVERAGE(N103,P103,R103,X103,AD103,AL103,AP103,AZ103)</f>
        <v>48.148148148148145</v>
      </c>
      <c r="I107" s="136"/>
      <c r="J107" s="136">
        <f>AVERAGE(H103,J103,L103,T103,V103,Z103,AF103,AJ103,AN103,AR103,AT103,AV103)</f>
        <v>44.753086419753089</v>
      </c>
      <c r="K107" s="136"/>
      <c r="L107" s="136">
        <f>AVERAGE(BB103)</f>
        <v>30.864197530864196</v>
      </c>
      <c r="M107" s="142"/>
      <c r="N107" s="142"/>
      <c r="O107" s="139"/>
      <c r="P107" s="139"/>
      <c r="Q107" s="139"/>
      <c r="R107" s="139"/>
      <c r="S107" s="139"/>
      <c r="T107" s="139"/>
      <c r="U107" s="142"/>
      <c r="V107" s="139"/>
      <c r="W107" s="142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F107" s="65"/>
      <c r="BG107" s="65"/>
      <c r="BH107" s="65"/>
      <c r="BI107" s="65"/>
      <c r="BJ107" s="416"/>
      <c r="BK107" s="416"/>
      <c r="BL107" s="416"/>
      <c r="BM107" s="416"/>
      <c r="BN107" s="416"/>
      <c r="BO107" s="416"/>
      <c r="BP107" s="173"/>
      <c r="BQ107" s="173"/>
    </row>
    <row r="108" spans="1:77" ht="12.75" customHeight="1" x14ac:dyDescent="0.25">
      <c r="H108" s="294"/>
      <c r="J108" s="294"/>
      <c r="BF108" s="65"/>
      <c r="BG108" s="65"/>
      <c r="BH108" s="65"/>
      <c r="BI108" s="65"/>
      <c r="BJ108" s="416"/>
      <c r="BK108" s="416"/>
      <c r="BL108" s="416"/>
      <c r="BM108" s="416"/>
      <c r="BN108" s="416"/>
      <c r="BO108" s="416"/>
      <c r="BP108" s="173"/>
      <c r="BQ108" s="173"/>
    </row>
    <row r="109" spans="1:77" ht="12.75" customHeight="1" x14ac:dyDescent="0.2">
      <c r="BF109" s="66"/>
      <c r="BG109" s="66"/>
      <c r="BH109" s="66"/>
      <c r="BI109" s="66"/>
      <c r="BJ109" s="67"/>
      <c r="BK109" s="67"/>
      <c r="BL109" s="67"/>
      <c r="BM109" s="67"/>
      <c r="BN109" s="67"/>
      <c r="BO109" s="67"/>
      <c r="BP109" s="67"/>
      <c r="BQ109" s="67"/>
    </row>
    <row r="110" spans="1:77" ht="12.75" customHeight="1" x14ac:dyDescent="0.25">
      <c r="BF110" s="417"/>
      <c r="BG110" s="417"/>
      <c r="BH110" s="417"/>
      <c r="BI110" s="417"/>
      <c r="BJ110" s="68"/>
      <c r="BK110" s="69"/>
      <c r="BL110" s="68"/>
      <c r="BM110" s="69"/>
      <c r="BN110" s="68"/>
      <c r="BO110" s="69"/>
      <c r="BP110" s="69"/>
      <c r="BQ110" s="69"/>
    </row>
    <row r="111" spans="1:77" ht="12.75" customHeight="1" x14ac:dyDescent="0.25">
      <c r="BF111" s="417"/>
      <c r="BG111" s="417"/>
      <c r="BH111" s="417"/>
      <c r="BI111" s="417"/>
      <c r="BJ111" s="68"/>
      <c r="BK111" s="69"/>
      <c r="BL111" s="68"/>
      <c r="BM111" s="69"/>
      <c r="BN111" s="68"/>
      <c r="BO111" s="69"/>
      <c r="BP111" s="69"/>
      <c r="BQ111" s="69"/>
    </row>
    <row r="112" spans="1:77" ht="12.75" customHeight="1" x14ac:dyDescent="0.25">
      <c r="BF112" s="417"/>
      <c r="BG112" s="417"/>
      <c r="BH112" s="417"/>
      <c r="BI112" s="417"/>
      <c r="BJ112" s="68"/>
      <c r="BK112" s="69"/>
      <c r="BL112" s="68"/>
      <c r="BM112" s="69"/>
      <c r="BN112" s="68"/>
      <c r="BO112" s="69"/>
      <c r="BP112" s="69"/>
      <c r="BQ112" s="69"/>
    </row>
    <row r="113" spans="58:69" ht="12.75" customHeight="1" x14ac:dyDescent="0.25">
      <c r="BF113" s="417"/>
      <c r="BG113" s="417"/>
      <c r="BH113" s="417"/>
      <c r="BI113" s="417"/>
      <c r="BJ113" s="68"/>
      <c r="BK113" s="69"/>
      <c r="BL113" s="68"/>
      <c r="BM113" s="69"/>
      <c r="BN113" s="68"/>
      <c r="BO113" s="69"/>
      <c r="BP113" s="69"/>
      <c r="BQ113" s="69"/>
    </row>
  </sheetData>
  <sheetProtection selectLockedCells="1"/>
  <dataConsolidate/>
  <mergeCells count="154">
    <mergeCell ref="BF113:BI113"/>
    <mergeCell ref="F106:H106"/>
    <mergeCell ref="BJ106:BK108"/>
    <mergeCell ref="BL106:BM108"/>
    <mergeCell ref="BF110:BI110"/>
    <mergeCell ref="C103:E103"/>
    <mergeCell ref="C104:E104"/>
    <mergeCell ref="N104:W104"/>
    <mergeCell ref="AO104:AY104"/>
    <mergeCell ref="C105:E105"/>
    <mergeCell ref="BJ105:BQ105"/>
    <mergeCell ref="BF111:BI111"/>
    <mergeCell ref="BF112:BI112"/>
    <mergeCell ref="C95:D95"/>
    <mergeCell ref="C96:D96"/>
    <mergeCell ref="C97:D97"/>
    <mergeCell ref="C98:D98"/>
    <mergeCell ref="C99:D99"/>
    <mergeCell ref="C100:D100"/>
    <mergeCell ref="C101:D101"/>
    <mergeCell ref="C102:E102"/>
    <mergeCell ref="BN106:BO108"/>
    <mergeCell ref="C107:E107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80:D80"/>
    <mergeCell ref="C81:D81"/>
    <mergeCell ref="BS81:BS84"/>
    <mergeCell ref="BT81:BT84"/>
    <mergeCell ref="BU81:BU84"/>
    <mergeCell ref="C82:D82"/>
    <mergeCell ref="C83:D83"/>
    <mergeCell ref="C84:D84"/>
    <mergeCell ref="C85:D85"/>
    <mergeCell ref="C73:D73"/>
    <mergeCell ref="CM73:CO73"/>
    <mergeCell ref="C74:D74"/>
    <mergeCell ref="CM74:CO74"/>
    <mergeCell ref="C75:D75"/>
    <mergeCell ref="C76:D76"/>
    <mergeCell ref="C77:D77"/>
    <mergeCell ref="C78:D78"/>
    <mergeCell ref="C79:D79"/>
    <mergeCell ref="C63:D63"/>
    <mergeCell ref="C64:D64"/>
    <mergeCell ref="C65:D65"/>
    <mergeCell ref="C66:D66"/>
    <mergeCell ref="C67:D67"/>
    <mergeCell ref="C68:D68"/>
    <mergeCell ref="CM68:CO68"/>
    <mergeCell ref="C69:D69"/>
    <mergeCell ref="BS69:BS72"/>
    <mergeCell ref="BT69:BT72"/>
    <mergeCell ref="BU69:BU72"/>
    <mergeCell ref="CM69:CO69"/>
    <mergeCell ref="C70:D70"/>
    <mergeCell ref="CM70:CO70"/>
    <mergeCell ref="C71:D71"/>
    <mergeCell ref="CM71:CO71"/>
    <mergeCell ref="C72:D72"/>
    <mergeCell ref="CM72:CO72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D42:N42"/>
    <mergeCell ref="P42:BB42"/>
    <mergeCell ref="F43:BE43"/>
    <mergeCell ref="D46:E46"/>
    <mergeCell ref="D47:E47"/>
    <mergeCell ref="BJ49:BQ49"/>
    <mergeCell ref="F50:BB50"/>
    <mergeCell ref="BC50:BC53"/>
    <mergeCell ref="BD50:BD53"/>
    <mergeCell ref="BE50:BE53"/>
    <mergeCell ref="BF50:BF53"/>
    <mergeCell ref="BJ50:BK52"/>
    <mergeCell ref="BL50:BM52"/>
    <mergeCell ref="BN50:BO52"/>
    <mergeCell ref="BP50:BQ52"/>
    <mergeCell ref="C53:D53"/>
    <mergeCell ref="D37:N37"/>
    <mergeCell ref="P37:BB39"/>
    <mergeCell ref="D38:N38"/>
    <mergeCell ref="BJ38:BQ38"/>
    <mergeCell ref="D39:N39"/>
    <mergeCell ref="BJ39:BK41"/>
    <mergeCell ref="BL39:BM41"/>
    <mergeCell ref="BN39:BO41"/>
    <mergeCell ref="BP39:BQ41"/>
    <mergeCell ref="D40:N40"/>
    <mergeCell ref="P40:BB40"/>
    <mergeCell ref="D41:N41"/>
    <mergeCell ref="P41:BB41"/>
    <mergeCell ref="D32:N32"/>
    <mergeCell ref="P32:BB32"/>
    <mergeCell ref="D33:N33"/>
    <mergeCell ref="P33:BB33"/>
    <mergeCell ref="D34:N34"/>
    <mergeCell ref="P34:BB34"/>
    <mergeCell ref="D35:N35"/>
    <mergeCell ref="P35:BB35"/>
    <mergeCell ref="D36:N36"/>
    <mergeCell ref="P36:BB36"/>
    <mergeCell ref="D27:N27"/>
    <mergeCell ref="P27:BB27"/>
    <mergeCell ref="D28:N28"/>
    <mergeCell ref="P28:BB28"/>
    <mergeCell ref="D29:N29"/>
    <mergeCell ref="P29:BB29"/>
    <mergeCell ref="D30:N30"/>
    <mergeCell ref="P30:BB30"/>
    <mergeCell ref="D31:N31"/>
    <mergeCell ref="P31:BB31"/>
    <mergeCell ref="D19:N19"/>
    <mergeCell ref="P19:BB21"/>
    <mergeCell ref="D20:N21"/>
    <mergeCell ref="D22:N22"/>
    <mergeCell ref="P22:BB24"/>
    <mergeCell ref="D23:N23"/>
    <mergeCell ref="D24:N24"/>
    <mergeCell ref="D25:N25"/>
    <mergeCell ref="P25:BB26"/>
    <mergeCell ref="D26:N26"/>
    <mergeCell ref="C11:E11"/>
    <mergeCell ref="F11:H11"/>
    <mergeCell ref="C12:E12"/>
    <mergeCell ref="F12:H12"/>
    <mergeCell ref="B16:BB16"/>
    <mergeCell ref="D17:N17"/>
    <mergeCell ref="P17:BB17"/>
    <mergeCell ref="D18:N18"/>
    <mergeCell ref="P18:BB18"/>
    <mergeCell ref="C2:N2"/>
    <mergeCell ref="C3:N3"/>
    <mergeCell ref="C5:N5"/>
    <mergeCell ref="D7:H7"/>
    <mergeCell ref="N7:U7"/>
    <mergeCell ref="D8:H8"/>
    <mergeCell ref="D9:H9"/>
    <mergeCell ref="C10:E10"/>
    <mergeCell ref="F10:H10"/>
  </mergeCells>
  <conditionalFormatting sqref="BE54:BE100">
    <cfRule type="cellIs" dxfId="116" priority="52" stopIfTrue="1" operator="greaterThanOrEqual">
      <formula>3.95</formula>
    </cfRule>
    <cfRule type="cellIs" dxfId="115" priority="53" stopIfTrue="1" operator="between">
      <formula>2.05</formula>
      <formula>3.94</formula>
    </cfRule>
    <cfRule type="cellIs" dxfId="114" priority="54" stopIfTrue="1" operator="lessThanOrEqual">
      <formula>2</formula>
    </cfRule>
  </conditionalFormatting>
  <conditionalFormatting sqref="H54:H100">
    <cfRule type="cellIs" dxfId="113" priority="55" stopIfTrue="1" operator="equal">
      <formula>$H$51</formula>
    </cfRule>
    <cfRule type="cellIs" dxfId="112" priority="56" stopIfTrue="1" operator="notEqual">
      <formula>$H$51</formula>
    </cfRule>
  </conditionalFormatting>
  <conditionalFormatting sqref="J54:J100">
    <cfRule type="cellIs" dxfId="111" priority="50" stopIfTrue="1" operator="equal">
      <formula>$J$51</formula>
    </cfRule>
    <cfRule type="cellIs" dxfId="110" priority="51" stopIfTrue="1" operator="notEqual">
      <formula>$J$51</formula>
    </cfRule>
  </conditionalFormatting>
  <conditionalFormatting sqref="N54:N100">
    <cfRule type="cellIs" dxfId="109" priority="48" stopIfTrue="1" operator="equal">
      <formula>$N$51</formula>
    </cfRule>
    <cfRule type="cellIs" dxfId="108" priority="49" stopIfTrue="1" operator="notEqual">
      <formula>$N$51</formula>
    </cfRule>
  </conditionalFormatting>
  <conditionalFormatting sqref="L54:L100">
    <cfRule type="cellIs" dxfId="107" priority="46" stopIfTrue="1" operator="equal">
      <formula>$L$51</formula>
    </cfRule>
    <cfRule type="cellIs" dxfId="106" priority="47" stopIfTrue="1" operator="notEqual">
      <formula>$L$51</formula>
    </cfRule>
  </conditionalFormatting>
  <conditionalFormatting sqref="F54:F100">
    <cfRule type="cellIs" dxfId="105" priority="44" stopIfTrue="1" operator="equal">
      <formula>$F$51</formula>
    </cfRule>
    <cfRule type="cellIs" dxfId="104" priority="45" stopIfTrue="1" operator="notEqual">
      <formula>$F$51</formula>
    </cfRule>
  </conditionalFormatting>
  <conditionalFormatting sqref="BB54:BB100">
    <cfRule type="cellIs" dxfId="103" priority="42" stopIfTrue="1" operator="equal">
      <formula>$K$11</formula>
    </cfRule>
    <cfRule type="cellIs" dxfId="102" priority="43" stopIfTrue="1" operator="notEqual">
      <formula>$K$11</formula>
    </cfRule>
  </conditionalFormatting>
  <conditionalFormatting sqref="P54:P100">
    <cfRule type="cellIs" dxfId="101" priority="40" stopIfTrue="1" operator="notEqual">
      <formula>$P$51</formula>
    </cfRule>
    <cfRule type="cellIs" dxfId="100" priority="41" stopIfTrue="1" operator="equal">
      <formula>$P$51</formula>
    </cfRule>
  </conditionalFormatting>
  <conditionalFormatting sqref="R54:R100">
    <cfRule type="cellIs" dxfId="99" priority="38" stopIfTrue="1" operator="notEqual">
      <formula>$R$51</formula>
    </cfRule>
    <cfRule type="cellIs" dxfId="98" priority="39" stopIfTrue="1" operator="equal">
      <formula>$R$51</formula>
    </cfRule>
  </conditionalFormatting>
  <conditionalFormatting sqref="T54:T100">
    <cfRule type="cellIs" dxfId="97" priority="36" stopIfTrue="1" operator="notEqual">
      <formula>$T$51</formula>
    </cfRule>
    <cfRule type="cellIs" dxfId="96" priority="37" stopIfTrue="1" operator="equal">
      <formula>$T$51</formula>
    </cfRule>
  </conditionalFormatting>
  <conditionalFormatting sqref="V54:V100">
    <cfRule type="cellIs" dxfId="95" priority="34" stopIfTrue="1" operator="notEqual">
      <formula>$V$51</formula>
    </cfRule>
    <cfRule type="cellIs" dxfId="94" priority="35" stopIfTrue="1" operator="equal">
      <formula>$V$51</formula>
    </cfRule>
  </conditionalFormatting>
  <conditionalFormatting sqref="X54:X100">
    <cfRule type="cellIs" dxfId="93" priority="32" stopIfTrue="1" operator="notEqual">
      <formula>$X$51</formula>
    </cfRule>
    <cfRule type="cellIs" dxfId="92" priority="33" stopIfTrue="1" operator="equal">
      <formula>$X$51</formula>
    </cfRule>
  </conditionalFormatting>
  <conditionalFormatting sqref="AN54:AN100">
    <cfRule type="cellIs" dxfId="91" priority="30" stopIfTrue="1" operator="notEqual">
      <formula>$AN$51</formula>
    </cfRule>
    <cfRule type="cellIs" dxfId="90" priority="31" stopIfTrue="1" operator="equal">
      <formula>$AN$51</formula>
    </cfRule>
  </conditionalFormatting>
  <conditionalFormatting sqref="AP54:AP100">
    <cfRule type="cellIs" dxfId="89" priority="28" stopIfTrue="1" operator="notEqual">
      <formula>$AP$51</formula>
    </cfRule>
    <cfRule type="cellIs" dxfId="88" priority="29" stopIfTrue="1" operator="equal">
      <formula>$AP$51</formula>
    </cfRule>
  </conditionalFormatting>
  <conditionalFormatting sqref="AR54:AR100">
    <cfRule type="cellIs" dxfId="87" priority="26" stopIfTrue="1" operator="notEqual">
      <formula>$AR$51</formula>
    </cfRule>
    <cfRule type="cellIs" dxfId="86" priority="27" stopIfTrue="1" operator="equal">
      <formula>$AR$51</formula>
    </cfRule>
  </conditionalFormatting>
  <conditionalFormatting sqref="AT54:AT100">
    <cfRule type="cellIs" dxfId="85" priority="24" stopIfTrue="1" operator="notEqual">
      <formula>$AT$51</formula>
    </cfRule>
    <cfRule type="cellIs" dxfId="84" priority="25" stopIfTrue="1" operator="equal">
      <formula>$AT$51</formula>
    </cfRule>
  </conditionalFormatting>
  <conditionalFormatting sqref="AV54:AV100">
    <cfRule type="cellIs" dxfId="83" priority="22" stopIfTrue="1" operator="notEqual">
      <formula>$AV$51</formula>
    </cfRule>
    <cfRule type="cellIs" dxfId="82" priority="23" stopIfTrue="1" operator="equal">
      <formula>$AV$51</formula>
    </cfRule>
  </conditionalFormatting>
  <conditionalFormatting sqref="AX54:AX100">
    <cfRule type="cellIs" dxfId="81" priority="20" stopIfTrue="1" operator="notEqual">
      <formula>$AX$51</formula>
    </cfRule>
    <cfRule type="cellIs" dxfId="80" priority="21" stopIfTrue="1" operator="equal">
      <formula>$AX$51</formula>
    </cfRule>
  </conditionalFormatting>
  <conditionalFormatting sqref="AZ54:AZ100">
    <cfRule type="cellIs" dxfId="79" priority="18" stopIfTrue="1" operator="notEqual">
      <formula>$AZ$51</formula>
    </cfRule>
    <cfRule type="cellIs" dxfId="78" priority="19" stopIfTrue="1" operator="equal">
      <formula>$AZ$51</formula>
    </cfRule>
  </conditionalFormatting>
  <conditionalFormatting sqref="Z54:Z100">
    <cfRule type="cellIs" dxfId="77" priority="16" stopIfTrue="1" operator="notEqual">
      <formula>$Z$51</formula>
    </cfRule>
    <cfRule type="cellIs" dxfId="76" priority="17" stopIfTrue="1" operator="equal">
      <formula>$Z$51</formula>
    </cfRule>
  </conditionalFormatting>
  <conditionalFormatting sqref="AB54:AB100">
    <cfRule type="cellIs" dxfId="75" priority="14" stopIfTrue="1" operator="notEqual">
      <formula>$AB$51</formula>
    </cfRule>
    <cfRule type="cellIs" dxfId="74" priority="15" stopIfTrue="1" operator="equal">
      <formula>$AB$51</formula>
    </cfRule>
  </conditionalFormatting>
  <conditionalFormatting sqref="AD54:AD100">
    <cfRule type="cellIs" dxfId="73" priority="12" stopIfTrue="1" operator="notEqual">
      <formula>$AD$51</formula>
    </cfRule>
    <cfRule type="cellIs" dxfId="72" priority="13" stopIfTrue="1" operator="equal">
      <formula>$AD$51</formula>
    </cfRule>
  </conditionalFormatting>
  <conditionalFormatting sqref="AF54:AF100">
    <cfRule type="cellIs" dxfId="71" priority="10" stopIfTrue="1" operator="notEqual">
      <formula>$AF$51</formula>
    </cfRule>
    <cfRule type="cellIs" dxfId="70" priority="11" stopIfTrue="1" operator="equal">
      <formula>$AF$51</formula>
    </cfRule>
  </conditionalFormatting>
  <conditionalFormatting sqref="AH54:AH100">
    <cfRule type="cellIs" dxfId="69" priority="8" stopIfTrue="1" operator="notEqual">
      <formula>$AH$51</formula>
    </cfRule>
    <cfRule type="cellIs" dxfId="68" priority="9" stopIfTrue="1" operator="equal">
      <formula>$AH$51</formula>
    </cfRule>
  </conditionalFormatting>
  <conditionalFormatting sqref="AJ54:AJ100">
    <cfRule type="cellIs" dxfId="67" priority="6" stopIfTrue="1" operator="notEqual">
      <formula>$AJ$51</formula>
    </cfRule>
    <cfRule type="cellIs" dxfId="66" priority="7" stopIfTrue="1" operator="equal">
      <formula>$AJ$51</formula>
    </cfRule>
  </conditionalFormatting>
  <conditionalFormatting sqref="AL54:AL100">
    <cfRule type="cellIs" dxfId="65" priority="4" stopIfTrue="1" operator="notEqual">
      <formula>$AL$51</formula>
    </cfRule>
    <cfRule type="cellIs" dxfId="64" priority="5" stopIfTrue="1" operator="equal">
      <formula>$AL$51</formula>
    </cfRule>
  </conditionalFormatting>
  <conditionalFormatting sqref="BE103">
    <cfRule type="cellIs" dxfId="63" priority="1" stopIfTrue="1" operator="greaterThanOrEqual">
      <formula>3.95</formula>
    </cfRule>
    <cfRule type="cellIs" dxfId="62" priority="2" stopIfTrue="1" operator="between">
      <formula>2.05</formula>
      <formula>3.94</formula>
    </cfRule>
    <cfRule type="cellIs" dxfId="61" priority="3" stopIfTrue="1" operator="lessThanOrEqual">
      <formula>2</formula>
    </cfRule>
  </conditionalFormatting>
  <dataValidations count="5">
    <dataValidation type="list" allowBlank="1" showInputMessage="1" showErrorMessage="1" errorTitle="ERROR" error="SOLO SE ADMITEN LAS RESPUESTAS: A, B, C y D." sqref="Z54:Z100 AB54:AB100 AD54:AD100 AF54:AF100 AH54:AH100 AJ54:AJ100 AL54:AL100">
      <formula1>$J$8:$J$11</formula1>
    </dataValidation>
    <dataValidation type="list" allowBlank="1" showInputMessage="1" showErrorMessage="1" errorTitle="ERROR" error="SOLO SE ADMITEN LAS RESPUESTAS NUMÉRICAS: 0, 1, 2 y 3." sqref="BB54:BB100">
      <formula1>$K$8:$K$11</formula1>
    </dataValidation>
    <dataValidation type="list" allowBlank="1" showInputMessage="1" showErrorMessage="1" errorTitle="ERROR" error="SOLO SE ADMITEN LAS ALTERNATIVAS: A, B, C y D." sqref="F54:F100 H54:H100 J54:J100 L54:L100 N54:N100 P54:P100 R54:R100 AZ54:AZ100 AP54:AP100 AR54:AR100 AT54:AT100 AV54:AV100 AX54:AX100 T54:T100 V54:V100 X54:X100 AN54:AN100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54:E100">
      <formula1>$BZ$14:$BZ$15</formula1>
    </dataValidation>
    <dataValidation type="decimal" allowBlank="1" showInputMessage="1" showErrorMessage="1" errorTitle="ERROR" error="Sólo se admiten valores decimales entre 0 y 3. Ingresar valores con coma decimal y no con punto, por ejemplo: 2,5 y no 2.5" sqref="K54:K100">
      <formula1>0</formula1>
      <formula2>3</formula2>
    </dataValidation>
  </dataValidations>
  <pageMargins left="0.14000000000000001" right="0.27" top="0.19" bottom="0.2" header="0.16" footer="0.28999999999999998"/>
  <pageSetup paperSize="258" scale="58" orientation="landscape" horizontalDpi="300" verticalDpi="300" r:id="rId1"/>
  <headerFooter alignWithMargins="0"/>
  <rowBreaks count="1" manualBreakCount="1">
    <brk id="47" max="16383" man="1"/>
  </rowBreaks>
  <colBreaks count="2" manualBreakCount="2">
    <brk id="60" max="1048575" man="1"/>
    <brk id="7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O113"/>
  <sheetViews>
    <sheetView showGridLines="0" zoomScale="82" zoomScaleNormal="82" zoomScaleSheetLayoutView="78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7" bestFit="1" customWidth="1"/>
    <col min="6" max="6" width="5" customWidth="1"/>
    <col min="7" max="7" width="5.28515625" style="25" hidden="1" customWidth="1"/>
    <col min="8" max="8" width="5" customWidth="1"/>
    <col min="9" max="9" width="5.28515625" hidden="1" customWidth="1"/>
    <col min="10" max="10" width="5" customWidth="1"/>
    <col min="11" max="11" width="5.28515625" hidden="1" customWidth="1"/>
    <col min="12" max="12" width="5" customWidth="1"/>
    <col min="13" max="13" width="5.28515625" hidden="1" customWidth="1"/>
    <col min="14" max="14" width="5" style="17" customWidth="1"/>
    <col min="15" max="15" width="5.28515625" style="17" hidden="1" customWidth="1"/>
    <col min="16" max="16" width="5" style="17" customWidth="1"/>
    <col min="17" max="17" width="5.28515625" style="17" hidden="1" customWidth="1"/>
    <col min="18" max="18" width="5" style="17" customWidth="1"/>
    <col min="19" max="19" width="5.28515625" style="17" hidden="1" customWidth="1"/>
    <col min="20" max="20" width="5" style="17" customWidth="1"/>
    <col min="21" max="21" width="5.28515625" hidden="1" customWidth="1"/>
    <col min="22" max="22" width="5" customWidth="1"/>
    <col min="23" max="23" width="5.28515625" hidden="1" customWidth="1"/>
    <col min="24" max="24" width="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5.28515625" customWidth="1"/>
    <col min="31" max="31" width="5.28515625" hidden="1" customWidth="1"/>
    <col min="32" max="32" width="5.28515625" customWidth="1"/>
    <col min="33" max="33" width="5.28515625" hidden="1" customWidth="1"/>
    <col min="34" max="34" width="5.28515625" customWidth="1"/>
    <col min="35" max="35" width="5.28515625" hidden="1" customWidth="1"/>
    <col min="36" max="36" width="5.28515625" customWidth="1"/>
    <col min="37" max="37" width="5.28515625" hidden="1" customWidth="1"/>
    <col min="38" max="38" width="5.28515625" customWidth="1"/>
    <col min="39" max="39" width="5.28515625" hidden="1" customWidth="1"/>
    <col min="40" max="40" width="5" customWidth="1"/>
    <col min="41" max="41" width="5.28515625" hidden="1" customWidth="1"/>
    <col min="42" max="42" width="5" customWidth="1"/>
    <col min="43" max="43" width="5.28515625" hidden="1" customWidth="1"/>
    <col min="44" max="44" width="5" customWidth="1"/>
    <col min="45" max="45" width="5.28515625" hidden="1" customWidth="1"/>
    <col min="46" max="46" width="5" customWidth="1"/>
    <col min="47" max="47" width="5.28515625" hidden="1" customWidth="1"/>
    <col min="48" max="48" width="5" customWidth="1"/>
    <col min="49" max="49" width="5.28515625" hidden="1" customWidth="1"/>
    <col min="50" max="50" width="5" customWidth="1"/>
    <col min="51" max="51" width="5.28515625" hidden="1" customWidth="1"/>
    <col min="52" max="52" width="5" customWidth="1"/>
    <col min="53" max="53" width="5.28515625" hidden="1" customWidth="1"/>
    <col min="54" max="54" width="5" customWidth="1"/>
    <col min="55" max="55" width="9.42578125" customWidth="1"/>
    <col min="56" max="56" width="8" customWidth="1"/>
    <col min="57" max="57" width="10.85546875" customWidth="1"/>
    <col min="58" max="59" width="12" customWidth="1"/>
    <col min="60" max="60" width="14.28515625" customWidth="1"/>
    <col min="61" max="61" width="25.42578125" style="49" customWidth="1"/>
    <col min="62" max="69" width="8.140625" style="49" customWidth="1"/>
    <col min="70" max="70" width="8.28515625" style="49" customWidth="1"/>
    <col min="71" max="71" width="11.7109375" style="49" bestFit="1" customWidth="1"/>
    <col min="72" max="73" width="12.42578125" style="49" bestFit="1" customWidth="1"/>
    <col min="74" max="74" width="0.5703125" style="49" customWidth="1"/>
    <col min="75" max="77" width="17.42578125" customWidth="1"/>
    <col min="78" max="78" width="13.42578125" customWidth="1"/>
    <col min="79" max="79" width="5.5703125" customWidth="1"/>
    <col min="86" max="86" width="5.42578125" customWidth="1"/>
    <col min="87" max="89" width="6.140625" customWidth="1"/>
  </cols>
  <sheetData>
    <row r="2" spans="1:78" ht="12.75" customHeight="1" x14ac:dyDescent="0.2">
      <c r="C2" s="369" t="s">
        <v>19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19"/>
      <c r="P2" s="19"/>
      <c r="Q2" s="19"/>
      <c r="R2" s="19"/>
      <c r="S2" s="19"/>
      <c r="T2" s="19"/>
    </row>
    <row r="3" spans="1:78" ht="12.75" customHeight="1" x14ac:dyDescent="0.2">
      <c r="C3" s="380" t="s">
        <v>20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20"/>
      <c r="P3" s="20"/>
      <c r="Q3" s="20"/>
      <c r="R3" s="20"/>
      <c r="S3" s="20"/>
      <c r="T3" s="20"/>
    </row>
    <row r="4" spans="1:78" ht="12.75" customHeight="1" x14ac:dyDescent="0.2">
      <c r="C4" s="1"/>
      <c r="D4" s="1"/>
      <c r="E4" s="1"/>
      <c r="F4" s="1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78" ht="12.75" customHeight="1" x14ac:dyDescent="0.2">
      <c r="C5" s="382" t="s">
        <v>79</v>
      </c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1"/>
      <c r="P5" s="1"/>
      <c r="Q5" s="1"/>
      <c r="R5" s="1"/>
      <c r="S5" s="1"/>
      <c r="T5" s="1"/>
    </row>
    <row r="6" spans="1:78" ht="12.75" customHeight="1" x14ac:dyDescent="0.2">
      <c r="C6" s="2"/>
      <c r="D6" s="2"/>
      <c r="E6" s="15"/>
      <c r="F6" s="2"/>
      <c r="G6" s="23"/>
      <c r="H6" s="2"/>
      <c r="I6" s="13"/>
      <c r="L6" s="2"/>
      <c r="M6" s="2"/>
      <c r="N6" s="15"/>
      <c r="O6" s="15"/>
      <c r="P6" s="15"/>
      <c r="Q6" s="15"/>
      <c r="R6" s="15"/>
      <c r="S6" s="15"/>
      <c r="T6" s="15"/>
      <c r="U6" s="2"/>
      <c r="V6" s="13"/>
    </row>
    <row r="7" spans="1:78" ht="12.75" customHeight="1" x14ac:dyDescent="0.2">
      <c r="B7" s="3"/>
      <c r="C7" s="4" t="s">
        <v>15</v>
      </c>
      <c r="D7" s="370"/>
      <c r="E7" s="370"/>
      <c r="F7" s="370"/>
      <c r="G7" s="370"/>
      <c r="H7" s="370"/>
      <c r="I7" s="28"/>
      <c r="J7" s="60"/>
      <c r="K7" s="3"/>
      <c r="L7" s="6" t="s">
        <v>18</v>
      </c>
      <c r="M7" s="6"/>
      <c r="N7" s="371"/>
      <c r="O7" s="371"/>
      <c r="P7" s="371"/>
      <c r="Q7" s="371"/>
      <c r="R7" s="371"/>
      <c r="S7" s="371"/>
      <c r="T7" s="371"/>
      <c r="U7" s="371"/>
      <c r="V7" s="149"/>
      <c r="W7" s="13"/>
      <c r="X7" s="13"/>
    </row>
    <row r="8" spans="1:78" ht="12.75" customHeight="1" x14ac:dyDescent="0.2">
      <c r="B8" s="3"/>
      <c r="C8" s="4" t="s">
        <v>1</v>
      </c>
      <c r="D8" s="372" t="s">
        <v>80</v>
      </c>
      <c r="E8" s="372"/>
      <c r="F8" s="372"/>
      <c r="G8" s="372"/>
      <c r="H8" s="372"/>
      <c r="I8" s="39"/>
      <c r="J8" s="125" t="s">
        <v>0</v>
      </c>
      <c r="K8" s="125">
        <v>0</v>
      </c>
      <c r="L8" s="30"/>
      <c r="M8" s="30"/>
      <c r="N8" s="30"/>
      <c r="O8" s="30"/>
      <c r="P8" s="30"/>
      <c r="Q8" s="30"/>
      <c r="R8" s="30"/>
      <c r="S8" s="30"/>
      <c r="T8" s="30"/>
      <c r="U8" s="31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</row>
    <row r="9" spans="1:78" ht="12.75" customHeight="1" x14ac:dyDescent="0.2">
      <c r="B9" s="3"/>
      <c r="C9" s="4" t="s">
        <v>5</v>
      </c>
      <c r="D9" s="351"/>
      <c r="E9" s="352"/>
      <c r="F9" s="352"/>
      <c r="G9" s="352"/>
      <c r="H9" s="353"/>
      <c r="I9" s="40"/>
      <c r="J9" s="125" t="s">
        <v>24</v>
      </c>
      <c r="K9" s="125">
        <v>1</v>
      </c>
      <c r="L9" s="34"/>
      <c r="M9" s="34"/>
      <c r="N9" s="34"/>
      <c r="O9" s="34"/>
      <c r="P9" s="34"/>
      <c r="Q9" s="34"/>
      <c r="R9" s="34"/>
      <c r="S9" s="34"/>
      <c r="T9" s="34"/>
      <c r="U9" s="35"/>
      <c r="V9" s="35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</row>
    <row r="10" spans="1:78" ht="12.75" customHeight="1" x14ac:dyDescent="0.2">
      <c r="B10" s="3"/>
      <c r="C10" s="354" t="s">
        <v>10</v>
      </c>
      <c r="D10" s="355"/>
      <c r="E10" s="356"/>
      <c r="F10" s="357"/>
      <c r="G10" s="358"/>
      <c r="H10" s="359"/>
      <c r="I10" s="41"/>
      <c r="J10" s="125" t="s">
        <v>25</v>
      </c>
      <c r="K10" s="125">
        <v>2</v>
      </c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78" ht="12.75" customHeight="1" x14ac:dyDescent="0.2">
      <c r="B11" s="3"/>
      <c r="C11" s="354" t="s">
        <v>8</v>
      </c>
      <c r="D11" s="355"/>
      <c r="E11" s="356"/>
      <c r="F11" s="360">
        <f>COUNTIF(E54:E100,"=P")</f>
        <v>0</v>
      </c>
      <c r="G11" s="361"/>
      <c r="H11" s="362"/>
      <c r="I11" s="42"/>
      <c r="J11" s="125" t="s">
        <v>26</v>
      </c>
      <c r="K11" s="125">
        <v>3</v>
      </c>
      <c r="L11" s="34"/>
      <c r="M11" s="34"/>
      <c r="N11" s="34"/>
      <c r="O11" s="34"/>
      <c r="P11" s="146"/>
      <c r="Q11" s="146"/>
      <c r="R11" s="146"/>
      <c r="S11" s="14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</row>
    <row r="12" spans="1:78" ht="12.75" customHeight="1" x14ac:dyDescent="0.2">
      <c r="B12" s="3"/>
      <c r="C12" s="354" t="s">
        <v>13</v>
      </c>
      <c r="D12" s="355"/>
      <c r="E12" s="356"/>
      <c r="F12" s="360">
        <f>COUNTIF(E54:E100,"=A")</f>
        <v>0</v>
      </c>
      <c r="G12" s="361"/>
      <c r="H12" s="362"/>
      <c r="I12" s="42"/>
      <c r="J12" s="46"/>
      <c r="K12" s="29"/>
      <c r="L12" s="34"/>
      <c r="M12" s="61"/>
      <c r="N12" s="61"/>
      <c r="O12" s="6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147"/>
      <c r="BD12" s="147"/>
      <c r="BE12" s="147"/>
      <c r="BF12" s="147"/>
      <c r="BG12" s="147"/>
      <c r="BH12" s="147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</row>
    <row r="13" spans="1:78" ht="12.75" customHeight="1" x14ac:dyDescent="0.2">
      <c r="C13" s="8"/>
      <c r="D13" s="8"/>
      <c r="E13" s="16"/>
      <c r="F13" s="8"/>
      <c r="G13" s="24"/>
      <c r="H13" s="8"/>
      <c r="I13" s="13"/>
      <c r="L13" s="34"/>
      <c r="M13" s="36"/>
      <c r="N13" s="36"/>
      <c r="O13" s="36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147"/>
      <c r="BD13" s="147"/>
      <c r="BE13" s="147"/>
      <c r="BF13" s="147"/>
      <c r="BG13" s="147"/>
      <c r="BH13" s="147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Z13" s="21"/>
    </row>
    <row r="14" spans="1:78" ht="12.75" customHeight="1" x14ac:dyDescent="0.2">
      <c r="M14" s="36"/>
      <c r="N14" s="36"/>
      <c r="O14" s="36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53"/>
      <c r="BD14" s="53"/>
      <c r="BE14" s="53"/>
      <c r="BF14" s="53"/>
      <c r="BG14" s="53"/>
      <c r="BH14" s="53"/>
      <c r="BZ14" s="43" t="s">
        <v>0</v>
      </c>
    </row>
    <row r="15" spans="1:78" ht="12.75" customHeight="1" thickBot="1" x14ac:dyDescent="0.25">
      <c r="B15" s="13"/>
      <c r="C15" s="13"/>
      <c r="D15" s="13" t="s">
        <v>39</v>
      </c>
      <c r="BC15" s="38"/>
      <c r="BZ15" s="43" t="s">
        <v>4</v>
      </c>
    </row>
    <row r="16" spans="1:78" ht="12.75" customHeight="1" thickBot="1" x14ac:dyDescent="0.25">
      <c r="A16" s="13"/>
      <c r="B16" s="296" t="s">
        <v>48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8"/>
      <c r="BC16" s="38"/>
      <c r="BZ16" s="33"/>
    </row>
    <row r="17" spans="1:73" ht="12.75" customHeight="1" x14ac:dyDescent="0.2">
      <c r="A17" s="13"/>
      <c r="B17" s="114" t="s">
        <v>2</v>
      </c>
      <c r="C17" s="116" t="s">
        <v>27</v>
      </c>
      <c r="D17" s="373" t="s">
        <v>12</v>
      </c>
      <c r="E17" s="374"/>
      <c r="F17" s="374"/>
      <c r="G17" s="374"/>
      <c r="H17" s="374"/>
      <c r="I17" s="374"/>
      <c r="J17" s="374"/>
      <c r="K17" s="374"/>
      <c r="L17" s="374"/>
      <c r="M17" s="374"/>
      <c r="N17" s="375"/>
      <c r="O17" s="150"/>
      <c r="P17" s="376" t="s">
        <v>40</v>
      </c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120"/>
      <c r="BD17" s="57"/>
      <c r="BR17" s="51"/>
      <c r="BS17" s="51"/>
      <c r="BT17" s="51"/>
      <c r="BU17" s="51"/>
    </row>
    <row r="18" spans="1:73" ht="14.25" customHeight="1" x14ac:dyDescent="0.2">
      <c r="A18" s="13"/>
      <c r="B18" s="115">
        <v>1</v>
      </c>
      <c r="C18" s="117">
        <v>1</v>
      </c>
      <c r="D18" s="303" t="s">
        <v>50</v>
      </c>
      <c r="E18" s="304"/>
      <c r="F18" s="304"/>
      <c r="G18" s="304"/>
      <c r="H18" s="304"/>
      <c r="I18" s="304"/>
      <c r="J18" s="304"/>
      <c r="K18" s="304"/>
      <c r="L18" s="304"/>
      <c r="M18" s="304"/>
      <c r="N18" s="305"/>
      <c r="O18" s="145"/>
      <c r="P18" s="378" t="s">
        <v>46</v>
      </c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121"/>
      <c r="BD18" s="56"/>
      <c r="BR18" s="51"/>
      <c r="BS18" s="51"/>
      <c r="BT18" s="51"/>
      <c r="BU18" s="51"/>
    </row>
    <row r="19" spans="1:73" ht="14.25" customHeight="1" x14ac:dyDescent="0.2">
      <c r="A19" s="13"/>
      <c r="B19" s="115">
        <f>B18+1</f>
        <v>2</v>
      </c>
      <c r="C19" s="117">
        <v>1</v>
      </c>
      <c r="D19" s="333" t="s">
        <v>52</v>
      </c>
      <c r="E19" s="334"/>
      <c r="F19" s="334"/>
      <c r="G19" s="334"/>
      <c r="H19" s="334"/>
      <c r="I19" s="334"/>
      <c r="J19" s="334"/>
      <c r="K19" s="334"/>
      <c r="L19" s="334"/>
      <c r="M19" s="334"/>
      <c r="N19" s="335"/>
      <c r="O19" s="145"/>
      <c r="P19" s="314" t="s">
        <v>76</v>
      </c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120"/>
      <c r="BD19" s="57"/>
      <c r="BR19" s="51"/>
      <c r="BS19" s="51"/>
      <c r="BT19" s="51"/>
      <c r="BU19" s="51"/>
    </row>
    <row r="20" spans="1:73" ht="14.25" customHeight="1" x14ac:dyDescent="0.2">
      <c r="A20" s="13"/>
      <c r="B20" s="115">
        <f t="shared" ref="B20:B42" si="0">B19+1</f>
        <v>3</v>
      </c>
      <c r="C20" s="117">
        <v>1</v>
      </c>
      <c r="D20" s="340" t="s">
        <v>53</v>
      </c>
      <c r="E20" s="341"/>
      <c r="F20" s="341"/>
      <c r="G20" s="341"/>
      <c r="H20" s="341"/>
      <c r="I20" s="341"/>
      <c r="J20" s="341"/>
      <c r="K20" s="341"/>
      <c r="L20" s="341"/>
      <c r="M20" s="341"/>
      <c r="N20" s="342"/>
      <c r="O20" s="145"/>
      <c r="P20" s="316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122"/>
      <c r="BD20" s="58"/>
      <c r="BR20" s="51"/>
      <c r="BS20" s="51"/>
      <c r="BT20" s="51"/>
      <c r="BU20" s="51"/>
    </row>
    <row r="21" spans="1:73" ht="14.25" customHeight="1" x14ac:dyDescent="0.2">
      <c r="A21" s="13"/>
      <c r="B21" s="115">
        <f t="shared" si="0"/>
        <v>4</v>
      </c>
      <c r="C21" s="117">
        <v>1</v>
      </c>
      <c r="D21" s="343"/>
      <c r="E21" s="344"/>
      <c r="F21" s="344"/>
      <c r="G21" s="344"/>
      <c r="H21" s="344"/>
      <c r="I21" s="344"/>
      <c r="J21" s="344"/>
      <c r="K21" s="344"/>
      <c r="L21" s="344"/>
      <c r="M21" s="344"/>
      <c r="N21" s="345"/>
      <c r="O21" s="145"/>
      <c r="P21" s="318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123"/>
      <c r="BD21" s="59"/>
      <c r="BR21" s="51"/>
      <c r="BS21" s="51"/>
      <c r="BT21" s="51"/>
      <c r="BU21" s="51"/>
    </row>
    <row r="22" spans="1:73" ht="14.25" customHeight="1" x14ac:dyDescent="0.2">
      <c r="A22" s="13"/>
      <c r="B22" s="115">
        <f t="shared" si="0"/>
        <v>5</v>
      </c>
      <c r="C22" s="117">
        <v>1</v>
      </c>
      <c r="D22" s="346" t="s">
        <v>54</v>
      </c>
      <c r="E22" s="347"/>
      <c r="F22" s="347"/>
      <c r="G22" s="347"/>
      <c r="H22" s="347"/>
      <c r="I22" s="347"/>
      <c r="J22" s="347"/>
      <c r="K22" s="347"/>
      <c r="L22" s="347"/>
      <c r="M22" s="347"/>
      <c r="N22" s="348"/>
      <c r="O22" s="145"/>
      <c r="P22" s="320" t="s">
        <v>75</v>
      </c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120"/>
      <c r="BD22" s="57"/>
      <c r="BR22" s="51"/>
      <c r="BS22" s="51"/>
      <c r="BT22" s="51"/>
      <c r="BU22" s="51"/>
    </row>
    <row r="23" spans="1:73" ht="27.75" customHeight="1" x14ac:dyDescent="0.2">
      <c r="A23" s="13"/>
      <c r="B23" s="115">
        <f t="shared" si="0"/>
        <v>6</v>
      </c>
      <c r="C23" s="117">
        <v>1</v>
      </c>
      <c r="D23" s="385" t="s">
        <v>55</v>
      </c>
      <c r="E23" s="386"/>
      <c r="F23" s="386"/>
      <c r="G23" s="386"/>
      <c r="H23" s="386"/>
      <c r="I23" s="386"/>
      <c r="J23" s="386"/>
      <c r="K23" s="386"/>
      <c r="L23" s="386"/>
      <c r="M23" s="386"/>
      <c r="N23" s="387"/>
      <c r="O23" s="145"/>
      <c r="P23" s="322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122"/>
      <c r="BD23" s="58"/>
      <c r="BR23" s="51"/>
      <c r="BS23" s="51"/>
      <c r="BT23" s="51"/>
      <c r="BU23" s="51"/>
    </row>
    <row r="24" spans="1:73" ht="26.25" customHeight="1" x14ac:dyDescent="0.2">
      <c r="A24" s="13"/>
      <c r="B24" s="115">
        <f t="shared" si="0"/>
        <v>7</v>
      </c>
      <c r="C24" s="117">
        <v>1</v>
      </c>
      <c r="D24" s="299" t="s">
        <v>56</v>
      </c>
      <c r="E24" s="300"/>
      <c r="F24" s="300"/>
      <c r="G24" s="300"/>
      <c r="H24" s="300"/>
      <c r="I24" s="300"/>
      <c r="J24" s="300"/>
      <c r="K24" s="300"/>
      <c r="L24" s="300"/>
      <c r="M24" s="300"/>
      <c r="N24" s="301"/>
      <c r="O24" s="145"/>
      <c r="P24" s="324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122"/>
      <c r="BD24" s="58"/>
      <c r="BR24" s="51"/>
      <c r="BS24" s="51"/>
      <c r="BT24" s="51"/>
      <c r="BU24" s="51"/>
    </row>
    <row r="25" spans="1:73" ht="14.25" customHeight="1" x14ac:dyDescent="0.2">
      <c r="A25" s="13"/>
      <c r="B25" s="115">
        <f t="shared" si="0"/>
        <v>8</v>
      </c>
      <c r="C25" s="117">
        <v>1</v>
      </c>
      <c r="D25" s="299" t="s">
        <v>57</v>
      </c>
      <c r="E25" s="300"/>
      <c r="F25" s="300"/>
      <c r="G25" s="300"/>
      <c r="H25" s="300"/>
      <c r="I25" s="300"/>
      <c r="J25" s="300"/>
      <c r="K25" s="300"/>
      <c r="L25" s="300"/>
      <c r="M25" s="300"/>
      <c r="N25" s="301"/>
      <c r="O25" s="145"/>
      <c r="P25" s="314" t="s">
        <v>76</v>
      </c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122"/>
      <c r="BD25" s="58"/>
      <c r="BR25" s="51"/>
      <c r="BS25" s="51"/>
      <c r="BT25" s="51"/>
      <c r="BU25" s="51"/>
    </row>
    <row r="26" spans="1:73" ht="14.25" customHeight="1" x14ac:dyDescent="0.2">
      <c r="A26" s="13"/>
      <c r="B26" s="115">
        <f t="shared" si="0"/>
        <v>9</v>
      </c>
      <c r="C26" s="117">
        <v>1</v>
      </c>
      <c r="D26" s="299" t="s">
        <v>58</v>
      </c>
      <c r="E26" s="300"/>
      <c r="F26" s="300"/>
      <c r="G26" s="300"/>
      <c r="H26" s="300"/>
      <c r="I26" s="300"/>
      <c r="J26" s="300"/>
      <c r="K26" s="300"/>
      <c r="L26" s="300"/>
      <c r="M26" s="300"/>
      <c r="N26" s="301"/>
      <c r="O26" s="145"/>
      <c r="P26" s="318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122"/>
      <c r="BD26" s="58"/>
      <c r="BR26" s="51"/>
      <c r="BS26" s="51"/>
      <c r="BT26" s="51"/>
      <c r="BU26" s="51"/>
    </row>
    <row r="27" spans="1:73" ht="27.75" customHeight="1" x14ac:dyDescent="0.2">
      <c r="A27" s="13"/>
      <c r="B27" s="115">
        <f t="shared" si="0"/>
        <v>10</v>
      </c>
      <c r="C27" s="117">
        <v>1</v>
      </c>
      <c r="D27" s="385" t="s">
        <v>59</v>
      </c>
      <c r="E27" s="386"/>
      <c r="F27" s="386"/>
      <c r="G27" s="386"/>
      <c r="H27" s="386"/>
      <c r="I27" s="386"/>
      <c r="J27" s="386"/>
      <c r="K27" s="386"/>
      <c r="L27" s="386"/>
      <c r="M27" s="386"/>
      <c r="N27" s="387"/>
      <c r="O27" s="145"/>
      <c r="P27" s="326" t="s">
        <v>75</v>
      </c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122"/>
      <c r="BD27" s="58"/>
      <c r="BR27" s="51"/>
      <c r="BS27" s="51"/>
      <c r="BT27" s="51"/>
      <c r="BU27" s="51"/>
    </row>
    <row r="28" spans="1:73" ht="14.25" customHeight="1" x14ac:dyDescent="0.2">
      <c r="A28" s="13"/>
      <c r="B28" s="115">
        <f t="shared" si="0"/>
        <v>11</v>
      </c>
      <c r="C28" s="117">
        <v>1</v>
      </c>
      <c r="D28" s="330" t="s">
        <v>60</v>
      </c>
      <c r="E28" s="331"/>
      <c r="F28" s="331"/>
      <c r="G28" s="331"/>
      <c r="H28" s="331"/>
      <c r="I28" s="331"/>
      <c r="J28" s="331"/>
      <c r="K28" s="331"/>
      <c r="L28" s="331"/>
      <c r="M28" s="331"/>
      <c r="N28" s="332"/>
      <c r="O28" s="145"/>
      <c r="P28" s="328" t="s">
        <v>76</v>
      </c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122"/>
      <c r="BD28" s="58"/>
      <c r="BR28" s="51"/>
      <c r="BS28" s="51"/>
      <c r="BT28" s="51"/>
      <c r="BU28" s="51"/>
    </row>
    <row r="29" spans="1:73" ht="14.25" customHeight="1" x14ac:dyDescent="0.2">
      <c r="A29" s="13"/>
      <c r="B29" s="115">
        <f t="shared" si="0"/>
        <v>12</v>
      </c>
      <c r="C29" s="117">
        <v>1</v>
      </c>
      <c r="D29" s="303" t="s">
        <v>51</v>
      </c>
      <c r="E29" s="304"/>
      <c r="F29" s="304"/>
      <c r="G29" s="304"/>
      <c r="H29" s="304"/>
      <c r="I29" s="304"/>
      <c r="J29" s="304"/>
      <c r="K29" s="304"/>
      <c r="L29" s="304"/>
      <c r="M29" s="304"/>
      <c r="N29" s="305"/>
      <c r="O29" s="145"/>
      <c r="P29" s="396" t="s">
        <v>46</v>
      </c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122"/>
      <c r="BD29" s="58"/>
      <c r="BR29" s="51"/>
      <c r="BS29" s="51"/>
      <c r="BT29" s="51"/>
      <c r="BU29" s="51"/>
    </row>
    <row r="30" spans="1:73" ht="14.25" customHeight="1" x14ac:dyDescent="0.2">
      <c r="A30" s="13"/>
      <c r="B30" s="115">
        <f t="shared" si="0"/>
        <v>13</v>
      </c>
      <c r="C30" s="117">
        <v>1</v>
      </c>
      <c r="D30" s="306" t="s">
        <v>61</v>
      </c>
      <c r="E30" s="307"/>
      <c r="F30" s="307"/>
      <c r="G30" s="307"/>
      <c r="H30" s="307"/>
      <c r="I30" s="307"/>
      <c r="J30" s="307"/>
      <c r="K30" s="307"/>
      <c r="L30" s="307"/>
      <c r="M30" s="307"/>
      <c r="N30" s="308"/>
      <c r="O30" s="145"/>
      <c r="P30" s="394" t="s">
        <v>75</v>
      </c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122"/>
      <c r="BD30" s="58"/>
      <c r="BR30" s="51"/>
      <c r="BS30" s="51"/>
      <c r="BT30" s="51"/>
      <c r="BU30" s="51"/>
    </row>
    <row r="31" spans="1:73" ht="14.25" customHeight="1" x14ac:dyDescent="0.2">
      <c r="A31" s="13"/>
      <c r="B31" s="115">
        <f t="shared" si="0"/>
        <v>14</v>
      </c>
      <c r="C31" s="117">
        <v>1</v>
      </c>
      <c r="D31" s="299" t="s">
        <v>62</v>
      </c>
      <c r="E31" s="300"/>
      <c r="F31" s="300"/>
      <c r="G31" s="300"/>
      <c r="H31" s="300"/>
      <c r="I31" s="300"/>
      <c r="J31" s="300"/>
      <c r="K31" s="300"/>
      <c r="L31" s="300"/>
      <c r="M31" s="300"/>
      <c r="N31" s="301"/>
      <c r="O31" s="145"/>
      <c r="P31" s="328" t="s">
        <v>76</v>
      </c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122"/>
      <c r="BD31" s="58"/>
      <c r="BR31" s="51"/>
      <c r="BS31" s="51"/>
      <c r="BT31" s="51"/>
      <c r="BU31" s="51"/>
    </row>
    <row r="32" spans="1:73" ht="14.25" customHeight="1" x14ac:dyDescent="0.2">
      <c r="A32" s="13"/>
      <c r="B32" s="115">
        <f t="shared" si="0"/>
        <v>15</v>
      </c>
      <c r="C32" s="117">
        <v>1</v>
      </c>
      <c r="D32" s="299" t="s">
        <v>63</v>
      </c>
      <c r="E32" s="300"/>
      <c r="F32" s="300"/>
      <c r="G32" s="300"/>
      <c r="H32" s="300"/>
      <c r="I32" s="300"/>
      <c r="J32" s="300"/>
      <c r="K32" s="300"/>
      <c r="L32" s="300"/>
      <c r="M32" s="300"/>
      <c r="N32" s="301"/>
      <c r="O32" s="145"/>
      <c r="P32" s="396" t="s">
        <v>46</v>
      </c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122"/>
      <c r="BD32" s="58"/>
      <c r="BR32" s="51"/>
      <c r="BS32" s="51"/>
      <c r="BT32" s="51"/>
      <c r="BU32" s="51"/>
    </row>
    <row r="33" spans="1:78" ht="14.25" customHeight="1" x14ac:dyDescent="0.2">
      <c r="A33" s="13"/>
      <c r="B33" s="115">
        <f t="shared" si="0"/>
        <v>16</v>
      </c>
      <c r="C33" s="117">
        <v>1</v>
      </c>
      <c r="D33" s="337" t="s">
        <v>53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9"/>
      <c r="O33" s="145"/>
      <c r="P33" s="328" t="s">
        <v>76</v>
      </c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122"/>
      <c r="BD33" s="58"/>
      <c r="BR33" s="51"/>
      <c r="BS33" s="51"/>
      <c r="BT33" s="51"/>
      <c r="BU33" s="51"/>
    </row>
    <row r="34" spans="1:78" ht="14.25" customHeight="1" x14ac:dyDescent="0.2">
      <c r="A34" s="13"/>
      <c r="B34" s="115">
        <f t="shared" si="0"/>
        <v>17</v>
      </c>
      <c r="C34" s="117">
        <v>1</v>
      </c>
      <c r="D34" s="306" t="s">
        <v>61</v>
      </c>
      <c r="E34" s="307"/>
      <c r="F34" s="307"/>
      <c r="G34" s="307"/>
      <c r="H34" s="307"/>
      <c r="I34" s="307"/>
      <c r="J34" s="307"/>
      <c r="K34" s="307"/>
      <c r="L34" s="307"/>
      <c r="M34" s="307"/>
      <c r="N34" s="308"/>
      <c r="O34" s="145"/>
      <c r="P34" s="394" t="s">
        <v>75</v>
      </c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122"/>
      <c r="BD34" s="58"/>
      <c r="BR34" s="51"/>
      <c r="BS34" s="51"/>
      <c r="BT34" s="51"/>
      <c r="BU34" s="51"/>
    </row>
    <row r="35" spans="1:78" ht="14.25" customHeight="1" x14ac:dyDescent="0.2">
      <c r="A35" s="13"/>
      <c r="B35" s="115">
        <f t="shared" si="0"/>
        <v>18</v>
      </c>
      <c r="C35" s="117">
        <v>1</v>
      </c>
      <c r="D35" s="299" t="s">
        <v>64</v>
      </c>
      <c r="E35" s="300"/>
      <c r="F35" s="300"/>
      <c r="G35" s="300"/>
      <c r="H35" s="300"/>
      <c r="I35" s="300"/>
      <c r="J35" s="300"/>
      <c r="K35" s="300"/>
      <c r="L35" s="300"/>
      <c r="M35" s="300"/>
      <c r="N35" s="301"/>
      <c r="O35" s="145"/>
      <c r="P35" s="349" t="s">
        <v>76</v>
      </c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122"/>
      <c r="BD35" s="58"/>
      <c r="BR35" s="51"/>
      <c r="BS35" s="51"/>
      <c r="BT35" s="51"/>
      <c r="BU35" s="51"/>
    </row>
    <row r="36" spans="1:78" ht="14.25" customHeight="1" x14ac:dyDescent="0.2">
      <c r="A36" s="13"/>
      <c r="B36" s="115">
        <f t="shared" si="0"/>
        <v>19</v>
      </c>
      <c r="C36" s="117">
        <v>1</v>
      </c>
      <c r="D36" s="299" t="s">
        <v>65</v>
      </c>
      <c r="E36" s="300"/>
      <c r="F36" s="300"/>
      <c r="G36" s="300"/>
      <c r="H36" s="300"/>
      <c r="I36" s="300"/>
      <c r="J36" s="300"/>
      <c r="K36" s="300"/>
      <c r="L36" s="300"/>
      <c r="M36" s="300"/>
      <c r="N36" s="301"/>
      <c r="O36" s="151"/>
      <c r="P36" s="326" t="s">
        <v>75</v>
      </c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120"/>
      <c r="BD36" s="57"/>
      <c r="BR36" s="52"/>
      <c r="BS36" s="52"/>
      <c r="BT36" s="52"/>
      <c r="BU36" s="52"/>
    </row>
    <row r="37" spans="1:78" ht="14.25" customHeight="1" thickBot="1" x14ac:dyDescent="0.25">
      <c r="A37" s="13"/>
      <c r="B37" s="115">
        <f t="shared" si="0"/>
        <v>20</v>
      </c>
      <c r="C37" s="118">
        <v>1</v>
      </c>
      <c r="D37" s="299" t="s">
        <v>66</v>
      </c>
      <c r="E37" s="300"/>
      <c r="F37" s="300"/>
      <c r="G37" s="300"/>
      <c r="H37" s="300"/>
      <c r="I37" s="300"/>
      <c r="J37" s="300"/>
      <c r="K37" s="300"/>
      <c r="L37" s="300"/>
      <c r="M37" s="300"/>
      <c r="N37" s="301"/>
      <c r="O37" s="151"/>
      <c r="P37" s="314" t="s">
        <v>76</v>
      </c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91"/>
      <c r="BC37" s="120"/>
      <c r="BD37" s="57"/>
      <c r="BR37" s="52"/>
      <c r="BS37" s="52"/>
      <c r="BT37" s="52"/>
      <c r="BU37" s="52"/>
    </row>
    <row r="38" spans="1:78" ht="25.5" customHeight="1" thickBot="1" x14ac:dyDescent="0.25">
      <c r="A38" s="13"/>
      <c r="B38" s="115">
        <f t="shared" si="0"/>
        <v>21</v>
      </c>
      <c r="C38" s="117">
        <v>1</v>
      </c>
      <c r="D38" s="337" t="s">
        <v>53</v>
      </c>
      <c r="E38" s="338"/>
      <c r="F38" s="338"/>
      <c r="G38" s="338"/>
      <c r="H38" s="338"/>
      <c r="I38" s="338"/>
      <c r="J38" s="338"/>
      <c r="K38" s="338"/>
      <c r="L38" s="338"/>
      <c r="M38" s="338"/>
      <c r="N38" s="339"/>
      <c r="O38" s="145"/>
      <c r="P38" s="316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92"/>
      <c r="BC38" s="123"/>
      <c r="BD38" s="59"/>
      <c r="BJ38" s="418" t="s">
        <v>71</v>
      </c>
      <c r="BK38" s="419"/>
      <c r="BL38" s="419"/>
      <c r="BM38" s="419"/>
      <c r="BN38" s="419"/>
      <c r="BO38" s="419"/>
      <c r="BP38" s="419"/>
      <c r="BQ38" s="420"/>
      <c r="BR38" s="52"/>
      <c r="BS38" s="52"/>
      <c r="BT38" s="52"/>
      <c r="BU38" s="52"/>
    </row>
    <row r="39" spans="1:78" ht="17.25" customHeight="1" x14ac:dyDescent="0.2">
      <c r="A39" s="13"/>
      <c r="B39" s="115">
        <f t="shared" si="0"/>
        <v>22</v>
      </c>
      <c r="C39" s="117">
        <v>1</v>
      </c>
      <c r="D39" s="330" t="s">
        <v>60</v>
      </c>
      <c r="E39" s="331"/>
      <c r="F39" s="331"/>
      <c r="G39" s="331"/>
      <c r="H39" s="331"/>
      <c r="I39" s="331"/>
      <c r="J39" s="331"/>
      <c r="K39" s="331"/>
      <c r="L39" s="331"/>
      <c r="M39" s="331"/>
      <c r="N39" s="332"/>
      <c r="O39" s="145"/>
      <c r="P39" s="318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93"/>
      <c r="BC39" s="122"/>
      <c r="BD39" s="58"/>
      <c r="BJ39" s="429" t="str">
        <f>BJ50</f>
        <v>1) Reflexión sobre el texto.</v>
      </c>
      <c r="BK39" s="430"/>
      <c r="BL39" s="421" t="str">
        <f>BL50</f>
        <v>2) Extracción de información explícita.</v>
      </c>
      <c r="BM39" s="421"/>
      <c r="BN39" s="423" t="str">
        <f>BN50</f>
        <v>3) Extracción de información implícita.</v>
      </c>
      <c r="BO39" s="423"/>
      <c r="BP39" s="425" t="str">
        <f>BP50</f>
        <v>4) Reconocimiento de funciones gramaticales y usos ortográficos.</v>
      </c>
      <c r="BQ39" s="426"/>
      <c r="BR39" s="52"/>
      <c r="BS39" s="52"/>
      <c r="BT39" s="52"/>
      <c r="BU39" s="52"/>
    </row>
    <row r="40" spans="1:78" ht="17.25" customHeight="1" x14ac:dyDescent="0.2">
      <c r="A40" s="13"/>
      <c r="B40" s="115">
        <f t="shared" si="0"/>
        <v>23</v>
      </c>
      <c r="C40" s="117">
        <v>1</v>
      </c>
      <c r="D40" s="303" t="s">
        <v>50</v>
      </c>
      <c r="E40" s="304"/>
      <c r="F40" s="304"/>
      <c r="G40" s="304"/>
      <c r="H40" s="304"/>
      <c r="I40" s="304"/>
      <c r="J40" s="304"/>
      <c r="K40" s="304"/>
      <c r="L40" s="304"/>
      <c r="M40" s="304"/>
      <c r="N40" s="305"/>
      <c r="O40" s="145"/>
      <c r="P40" s="396" t="s">
        <v>46</v>
      </c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120"/>
      <c r="BD40" s="57"/>
      <c r="BJ40" s="431"/>
      <c r="BK40" s="432"/>
      <c r="BL40" s="422"/>
      <c r="BM40" s="422"/>
      <c r="BN40" s="424"/>
      <c r="BO40" s="424"/>
      <c r="BP40" s="427"/>
      <c r="BQ40" s="428"/>
      <c r="BR40" s="52"/>
      <c r="BS40" s="52"/>
      <c r="BT40" s="52"/>
      <c r="BU40" s="52"/>
    </row>
    <row r="41" spans="1:78" ht="17.25" customHeight="1" x14ac:dyDescent="0.2">
      <c r="A41" s="13"/>
      <c r="B41" s="115">
        <f t="shared" si="0"/>
        <v>24</v>
      </c>
      <c r="C41" s="117">
        <v>1</v>
      </c>
      <c r="D41" s="299" t="s">
        <v>67</v>
      </c>
      <c r="E41" s="300"/>
      <c r="F41" s="300"/>
      <c r="G41" s="300"/>
      <c r="H41" s="300"/>
      <c r="I41" s="300"/>
      <c r="J41" s="300"/>
      <c r="K41" s="300"/>
      <c r="L41" s="300"/>
      <c r="M41" s="300"/>
      <c r="N41" s="301"/>
      <c r="O41" s="151"/>
      <c r="P41" s="394" t="s">
        <v>47</v>
      </c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121"/>
      <c r="BD41" s="56"/>
      <c r="BJ41" s="431"/>
      <c r="BK41" s="432"/>
      <c r="BL41" s="422"/>
      <c r="BM41" s="422"/>
      <c r="BN41" s="424"/>
      <c r="BO41" s="424"/>
      <c r="BP41" s="427"/>
      <c r="BQ41" s="428"/>
      <c r="BR41" s="52"/>
      <c r="BS41" s="52"/>
      <c r="BT41" s="52"/>
      <c r="BU41" s="52"/>
    </row>
    <row r="42" spans="1:78" ht="30" customHeight="1" thickBot="1" x14ac:dyDescent="0.25">
      <c r="A42" s="13"/>
      <c r="B42" s="153">
        <f t="shared" si="0"/>
        <v>25</v>
      </c>
      <c r="C42" s="119">
        <v>3</v>
      </c>
      <c r="D42" s="388" t="s">
        <v>68</v>
      </c>
      <c r="E42" s="389"/>
      <c r="F42" s="389"/>
      <c r="G42" s="389"/>
      <c r="H42" s="389"/>
      <c r="I42" s="389"/>
      <c r="J42" s="389"/>
      <c r="K42" s="389"/>
      <c r="L42" s="389"/>
      <c r="M42" s="389"/>
      <c r="N42" s="390"/>
      <c r="O42" s="152"/>
      <c r="P42" s="413" t="s">
        <v>70</v>
      </c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414"/>
      <c r="AS42" s="414"/>
      <c r="AT42" s="414"/>
      <c r="AU42" s="414"/>
      <c r="AV42" s="414"/>
      <c r="AW42" s="414"/>
      <c r="AX42" s="414"/>
      <c r="AY42" s="414"/>
      <c r="AZ42" s="414"/>
      <c r="BA42" s="414"/>
      <c r="BB42" s="414"/>
      <c r="BC42" s="122"/>
      <c r="BD42" s="58"/>
      <c r="BJ42" s="103" t="s">
        <v>30</v>
      </c>
      <c r="BK42" s="104" t="s">
        <v>31</v>
      </c>
      <c r="BL42" s="106" t="s">
        <v>30</v>
      </c>
      <c r="BM42" s="106" t="s">
        <v>31</v>
      </c>
      <c r="BN42" s="105" t="s">
        <v>30</v>
      </c>
      <c r="BO42" s="105" t="s">
        <v>31</v>
      </c>
      <c r="BP42" s="107" t="s">
        <v>30</v>
      </c>
      <c r="BQ42" s="108" t="s">
        <v>31</v>
      </c>
      <c r="BR42" s="37"/>
      <c r="BS42" s="37"/>
      <c r="BT42" s="37"/>
      <c r="BU42" s="37"/>
    </row>
    <row r="43" spans="1:78" ht="15" customHeight="1" thickBot="1" x14ac:dyDescent="0.3">
      <c r="A43" s="13"/>
      <c r="B43" s="154" t="s">
        <v>17</v>
      </c>
      <c r="C43" s="111">
        <f>SUM(C18:C42)</f>
        <v>27</v>
      </c>
      <c r="D43" s="13"/>
      <c r="E43" s="37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I43" s="156" t="s">
        <v>41</v>
      </c>
      <c r="BJ43" s="176">
        <f>COUNTIF($BK$54:$BK$100, "B")</f>
        <v>0</v>
      </c>
      <c r="BK43" s="177" t="e">
        <f>COUNTIF($BK$54:$BK$100,"B")/COUNTIF($E$54:$E$100,"P")</f>
        <v>#DIV/0!</v>
      </c>
      <c r="BL43" s="178">
        <f>COUNTIF($BM$54:$BM$100,"B")</f>
        <v>0</v>
      </c>
      <c r="BM43" s="177" t="e">
        <f>COUNTIF($BM$54:$BM$100,"B")/COUNTIF($E$54:$E$100,"P")</f>
        <v>#DIV/0!</v>
      </c>
      <c r="BN43" s="178">
        <f>COUNTIF($BO$54:$BO$100,"B")</f>
        <v>0</v>
      </c>
      <c r="BO43" s="177" t="e">
        <f>COUNTIF($BO$54:$BO$100,"B")/COUNTIF($E$54:$E$100,"P")</f>
        <v>#DIV/0!</v>
      </c>
      <c r="BP43" s="179">
        <f>COUNTIF($BQ$54:$BQ$100,"B")</f>
        <v>0</v>
      </c>
      <c r="BQ43" s="180" t="e">
        <f>COUNTIF($BQ$54:$BQ$100,"B")/COUNTIF($E$54:$E$100,"P")</f>
        <v>#DIV/0!</v>
      </c>
      <c r="BS43" s="37"/>
      <c r="BT43" s="37"/>
      <c r="BU43" s="37"/>
      <c r="BV43" s="37"/>
      <c r="BY43" s="49"/>
      <c r="BZ43" s="49"/>
    </row>
    <row r="44" spans="1:78" ht="12.75" customHeight="1" x14ac:dyDescent="0.25">
      <c r="B44" s="13"/>
      <c r="C44" s="13"/>
      <c r="I44" s="49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BI44" s="157" t="s">
        <v>38</v>
      </c>
      <c r="BJ44" s="82">
        <f>COUNTIF($BK$54:$BK$100, "MB")</f>
        <v>0</v>
      </c>
      <c r="BK44" s="77" t="e">
        <f>COUNTIF($BK$54:$BK$100,"MB")/COUNTIF($E$54:$E$100,"P")</f>
        <v>#DIV/0!</v>
      </c>
      <c r="BL44" s="63">
        <f>COUNTIF($BM$54:$BM$100,"MB")</f>
        <v>0</v>
      </c>
      <c r="BM44" s="77" t="e">
        <f>COUNTIF($BM$54:$BM$100,"MB")/COUNTIF($E$54:$E$100,"P")</f>
        <v>#DIV/0!</v>
      </c>
      <c r="BN44" s="63">
        <f>COUNTIF($BO$54:$BO$100,"MB")</f>
        <v>0</v>
      </c>
      <c r="BO44" s="77" t="e">
        <f>COUNTIF($BO$54:$BO$100,"MB")/COUNTIF($E$54:$E$100,"P")</f>
        <v>#DIV/0!</v>
      </c>
      <c r="BP44" s="143">
        <f>COUNTIF($BQ$54:$BQ$100,"MB")</f>
        <v>0</v>
      </c>
      <c r="BQ44" s="78" t="e">
        <f>COUNTIF($BQ$54:$BQ$100,"MB")/COUNTIF($E$54:$E$100,"P")</f>
        <v>#DIV/0!</v>
      </c>
    </row>
    <row r="45" spans="1:78" ht="12.75" customHeight="1" x14ac:dyDescent="0.25">
      <c r="D45" s="2"/>
      <c r="E45" s="15"/>
      <c r="F45" s="2"/>
      <c r="G45" s="26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BI45" s="157" t="s">
        <v>42</v>
      </c>
      <c r="BJ45" s="82">
        <f>COUNTIF($BK$54:$BK$100, "MA")</f>
        <v>0</v>
      </c>
      <c r="BK45" s="77" t="e">
        <f>COUNTIF($BK$54:$BK$100,"MA")/COUNTIF($E$54:$E$100,"P")</f>
        <v>#DIV/0!</v>
      </c>
      <c r="BL45" s="63">
        <f>COUNTIF($BM$54:$BM$100,"MA")</f>
        <v>0</v>
      </c>
      <c r="BM45" s="77" t="e">
        <f>COUNTIF($BM$54:$BM$100,"MA")/COUNTIF($E$54:$E$100,"P")</f>
        <v>#DIV/0!</v>
      </c>
      <c r="BN45" s="63">
        <f>COUNTIF($BO$54:$BO$100,"MA")</f>
        <v>0</v>
      </c>
      <c r="BO45" s="77" t="e">
        <f>COUNTIF($BO$54:$BO$100,"MA")/COUNTIF($E$54:$E$100,"P")</f>
        <v>#DIV/0!</v>
      </c>
      <c r="BP45" s="143">
        <f>COUNTIF($BQ$54:$BQ$100,"MA")</f>
        <v>0</v>
      </c>
      <c r="BQ45" s="78" t="e">
        <f>COUNTIF($BQ$54:$BQ$100,"MA")/COUNTIF($E$54:$E$100,"P")</f>
        <v>#DIV/0!</v>
      </c>
    </row>
    <row r="46" spans="1:78" ht="12.75" customHeight="1" thickBot="1" x14ac:dyDescent="0.3">
      <c r="C46" s="3"/>
      <c r="D46" s="366" t="s">
        <v>6</v>
      </c>
      <c r="E46" s="367"/>
      <c r="F46" s="5">
        <f>C43</f>
        <v>27</v>
      </c>
      <c r="G46" s="27"/>
      <c r="H46" s="13"/>
      <c r="I46" s="13"/>
      <c r="BI46" s="158" t="s">
        <v>49</v>
      </c>
      <c r="BJ46" s="83">
        <f>COUNTIF($BK$54:$BK$100, "A")</f>
        <v>0</v>
      </c>
      <c r="BK46" s="79" t="e">
        <f>COUNTIF($BK$54:$BK$100,"A")/COUNTIF($E$54:$E$100,"P")</f>
        <v>#DIV/0!</v>
      </c>
      <c r="BL46" s="64">
        <f>COUNTIF($BM$54:$BM$100,"A")</f>
        <v>0</v>
      </c>
      <c r="BM46" s="79" t="e">
        <f>COUNTIF($BM$54:$BM$100,"A")/COUNTIF($E$54:$E$100,"P")</f>
        <v>#DIV/0!</v>
      </c>
      <c r="BN46" s="64">
        <f>COUNTIF($BO$54:$BO$100,"A")</f>
        <v>0</v>
      </c>
      <c r="BO46" s="79" t="e">
        <f>COUNTIF($BO$54:$BO$100,"A")/COUNTIF($E$54:$E$100,"P")</f>
        <v>#DIV/0!</v>
      </c>
      <c r="BP46" s="144">
        <f>COUNTIF($BQ$54:$BQ$100,"A")</f>
        <v>0</v>
      </c>
      <c r="BQ46" s="80" t="e">
        <f>COUNTIF($BQ$54:$BQ$100,"A")/COUNTIF($E$54:$E$100,"P")</f>
        <v>#DIV/0!</v>
      </c>
    </row>
    <row r="47" spans="1:78" ht="12.75" customHeight="1" x14ac:dyDescent="0.2">
      <c r="C47" s="3"/>
      <c r="D47" s="366" t="s">
        <v>9</v>
      </c>
      <c r="E47" s="367"/>
      <c r="F47" s="5">
        <f>F46*0.6</f>
        <v>16.2</v>
      </c>
      <c r="G47" s="27"/>
      <c r="H47" s="13"/>
      <c r="I47" s="13"/>
    </row>
    <row r="48" spans="1:78" ht="12.75" customHeight="1" thickBot="1" x14ac:dyDescent="0.25">
      <c r="C48" s="13"/>
      <c r="D48" s="70"/>
      <c r="E48" s="70"/>
      <c r="F48" s="72"/>
      <c r="G48" s="71"/>
      <c r="H48" s="13"/>
      <c r="I48" s="13"/>
    </row>
    <row r="49" spans="1:75" ht="12.75" customHeight="1" thickBot="1" x14ac:dyDescent="0.25">
      <c r="D49" s="13"/>
      <c r="E49" s="37"/>
      <c r="F49" s="73"/>
      <c r="G49" s="74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2"/>
      <c r="BD49" s="2"/>
      <c r="BE49" s="2"/>
      <c r="BF49" s="2"/>
      <c r="BG49" s="13"/>
      <c r="BH49" s="13"/>
      <c r="BI49" s="13"/>
      <c r="BJ49" s="433" t="s">
        <v>40</v>
      </c>
      <c r="BK49" s="434"/>
      <c r="BL49" s="434"/>
      <c r="BM49" s="434"/>
      <c r="BN49" s="434"/>
      <c r="BO49" s="434"/>
      <c r="BP49" s="434"/>
      <c r="BQ49" s="435"/>
      <c r="BR49" s="13"/>
      <c r="BS49" s="13"/>
      <c r="BT49" s="13"/>
      <c r="BU49" s="13"/>
    </row>
    <row r="50" spans="1:75" ht="51.75" customHeight="1" x14ac:dyDescent="0.2">
      <c r="B50" s="13"/>
      <c r="C50" s="13"/>
      <c r="D50" s="13"/>
      <c r="E50" s="44"/>
      <c r="F50" s="383" t="s">
        <v>29</v>
      </c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63" t="s">
        <v>21</v>
      </c>
      <c r="BD50" s="363" t="s">
        <v>22</v>
      </c>
      <c r="BE50" s="410" t="s">
        <v>16</v>
      </c>
      <c r="BF50" s="436" t="s">
        <v>14</v>
      </c>
      <c r="BG50" s="168"/>
      <c r="BH50" s="168"/>
      <c r="BI50" s="62"/>
      <c r="BJ50" s="429" t="str">
        <f>P18</f>
        <v>1) Reflexión sobre el texto.</v>
      </c>
      <c r="BK50" s="430"/>
      <c r="BL50" s="421" t="str">
        <f>P22</f>
        <v>2) Extracción de información explícita.</v>
      </c>
      <c r="BM50" s="421"/>
      <c r="BN50" s="423" t="str">
        <f>P19</f>
        <v>3) Extracción de información implícita.</v>
      </c>
      <c r="BO50" s="423"/>
      <c r="BP50" s="425" t="str">
        <f>P42</f>
        <v>4) Reconocimiento de funciones gramaticales y usos ortográficos.</v>
      </c>
      <c r="BQ50" s="426"/>
      <c r="BR50" s="62"/>
      <c r="BU50" s="53"/>
      <c r="BV50" s="13"/>
      <c r="BW50" s="38"/>
    </row>
    <row r="51" spans="1:75" ht="12.75" hidden="1" customHeight="1" x14ac:dyDescent="0.2">
      <c r="B51" s="13"/>
      <c r="C51" s="13"/>
      <c r="D51" s="13"/>
      <c r="E51" s="45" t="s">
        <v>23</v>
      </c>
      <c r="F51" s="6" t="s">
        <v>24</v>
      </c>
      <c r="G51" s="6"/>
      <c r="H51" s="6" t="s">
        <v>24</v>
      </c>
      <c r="I51" s="6"/>
      <c r="J51" s="6" t="s">
        <v>0</v>
      </c>
      <c r="K51" s="6"/>
      <c r="L51" s="6" t="s">
        <v>25</v>
      </c>
      <c r="M51" s="6"/>
      <c r="N51" s="6" t="s">
        <v>26</v>
      </c>
      <c r="O51" s="6"/>
      <c r="P51" s="6" t="s">
        <v>0</v>
      </c>
      <c r="Q51" s="6"/>
      <c r="R51" s="6" t="s">
        <v>25</v>
      </c>
      <c r="S51" s="6"/>
      <c r="T51" s="6" t="s">
        <v>26</v>
      </c>
      <c r="U51" s="6"/>
      <c r="V51" s="6" t="s">
        <v>26</v>
      </c>
      <c r="W51" s="6"/>
      <c r="X51" s="6" t="s">
        <v>24</v>
      </c>
      <c r="Y51" s="6"/>
      <c r="Z51" s="6" t="s">
        <v>0</v>
      </c>
      <c r="AA51" s="6"/>
      <c r="AB51" s="6" t="s">
        <v>24</v>
      </c>
      <c r="AC51" s="6"/>
      <c r="AD51" s="6" t="s">
        <v>24</v>
      </c>
      <c r="AE51" s="6"/>
      <c r="AF51" s="6" t="s">
        <v>26</v>
      </c>
      <c r="AG51" s="6"/>
      <c r="AH51" s="6" t="s">
        <v>0</v>
      </c>
      <c r="AI51" s="6"/>
      <c r="AJ51" s="6" t="s">
        <v>25</v>
      </c>
      <c r="AK51" s="6"/>
      <c r="AL51" s="6" t="s">
        <v>0</v>
      </c>
      <c r="AM51" s="6"/>
      <c r="AN51" s="6" t="s">
        <v>24</v>
      </c>
      <c r="AO51" s="6"/>
      <c r="AP51" s="6" t="s">
        <v>0</v>
      </c>
      <c r="AQ51" s="6"/>
      <c r="AR51" s="6" t="s">
        <v>25</v>
      </c>
      <c r="AS51" s="6"/>
      <c r="AT51" s="6" t="s">
        <v>26</v>
      </c>
      <c r="AU51" s="6"/>
      <c r="AV51" s="6" t="s">
        <v>24</v>
      </c>
      <c r="AW51" s="6"/>
      <c r="AX51" s="6" t="s">
        <v>26</v>
      </c>
      <c r="AY51" s="6"/>
      <c r="AZ51" s="6" t="s">
        <v>25</v>
      </c>
      <c r="BA51" s="6"/>
      <c r="BB51" s="6"/>
      <c r="BC51" s="364"/>
      <c r="BD51" s="364"/>
      <c r="BE51" s="411"/>
      <c r="BF51" s="436"/>
      <c r="BG51" s="168"/>
      <c r="BH51" s="168"/>
      <c r="BI51" s="62"/>
      <c r="BJ51" s="431"/>
      <c r="BK51" s="432"/>
      <c r="BL51" s="422"/>
      <c r="BM51" s="422"/>
      <c r="BN51" s="424"/>
      <c r="BO51" s="424"/>
      <c r="BP51" s="427"/>
      <c r="BQ51" s="428"/>
      <c r="BR51" s="62"/>
      <c r="BU51" s="53"/>
      <c r="BV51" s="13"/>
      <c r="BW51" s="38"/>
    </row>
    <row r="52" spans="1:75" ht="12.75" hidden="1" customHeight="1" x14ac:dyDescent="0.2">
      <c r="B52" s="2"/>
      <c r="C52" s="2"/>
      <c r="D52" s="2"/>
      <c r="E52" s="45"/>
      <c r="F52" s="76">
        <v>1</v>
      </c>
      <c r="G52" s="76"/>
      <c r="H52" s="76">
        <v>1</v>
      </c>
      <c r="I52" s="76"/>
      <c r="J52" s="76">
        <v>1</v>
      </c>
      <c r="K52" s="76"/>
      <c r="L52" s="76">
        <v>1</v>
      </c>
      <c r="M52" s="76"/>
      <c r="N52" s="76">
        <v>1</v>
      </c>
      <c r="O52" s="76"/>
      <c r="P52" s="76">
        <v>1</v>
      </c>
      <c r="Q52" s="76"/>
      <c r="R52" s="76">
        <v>1</v>
      </c>
      <c r="S52" s="76"/>
      <c r="T52" s="76">
        <v>1</v>
      </c>
      <c r="U52" s="76"/>
      <c r="V52" s="76">
        <v>1</v>
      </c>
      <c r="W52" s="76"/>
      <c r="X52" s="76">
        <v>1</v>
      </c>
      <c r="Y52" s="76"/>
      <c r="Z52" s="76">
        <v>1</v>
      </c>
      <c r="AA52" s="76"/>
      <c r="AB52" s="76">
        <v>1</v>
      </c>
      <c r="AC52" s="76"/>
      <c r="AD52" s="76">
        <v>1</v>
      </c>
      <c r="AE52" s="76"/>
      <c r="AF52" s="76">
        <v>1</v>
      </c>
      <c r="AG52" s="76"/>
      <c r="AH52" s="76">
        <v>1</v>
      </c>
      <c r="AI52" s="76"/>
      <c r="AJ52" s="76">
        <v>1</v>
      </c>
      <c r="AK52" s="76"/>
      <c r="AL52" s="76">
        <v>1</v>
      </c>
      <c r="AM52" s="76"/>
      <c r="AN52" s="76">
        <v>1</v>
      </c>
      <c r="AO52" s="76"/>
      <c r="AP52" s="76">
        <v>1</v>
      </c>
      <c r="AQ52" s="76"/>
      <c r="AR52" s="76">
        <v>1</v>
      </c>
      <c r="AS52" s="76"/>
      <c r="AT52" s="76">
        <v>1</v>
      </c>
      <c r="AU52" s="76"/>
      <c r="AV52" s="76">
        <v>1</v>
      </c>
      <c r="AW52" s="76"/>
      <c r="AX52" s="76">
        <v>1</v>
      </c>
      <c r="AY52" s="76"/>
      <c r="AZ52" s="76">
        <v>1</v>
      </c>
      <c r="BA52" s="76"/>
      <c r="BB52" s="76">
        <v>3</v>
      </c>
      <c r="BC52" s="364"/>
      <c r="BD52" s="364"/>
      <c r="BE52" s="411"/>
      <c r="BF52" s="436"/>
      <c r="BG52" s="168"/>
      <c r="BH52" s="168"/>
      <c r="BI52" s="62"/>
      <c r="BJ52" s="431"/>
      <c r="BK52" s="432"/>
      <c r="BL52" s="422"/>
      <c r="BM52" s="422"/>
      <c r="BN52" s="424"/>
      <c r="BO52" s="424"/>
      <c r="BP52" s="427"/>
      <c r="BQ52" s="428"/>
      <c r="BR52" s="62"/>
      <c r="BU52" s="53"/>
      <c r="BV52" s="13"/>
      <c r="BW52" s="38"/>
    </row>
    <row r="53" spans="1:75" ht="50.25" customHeight="1" thickBot="1" x14ac:dyDescent="0.25">
      <c r="A53" s="3"/>
      <c r="B53" s="12" t="s">
        <v>7</v>
      </c>
      <c r="C53" s="368" t="s">
        <v>11</v>
      </c>
      <c r="D53" s="368"/>
      <c r="E53" s="75" t="s">
        <v>33</v>
      </c>
      <c r="F53" s="169">
        <v>1</v>
      </c>
      <c r="G53" s="169"/>
      <c r="H53" s="170">
        <v>2</v>
      </c>
      <c r="I53" s="170"/>
      <c r="J53" s="170">
        <v>3</v>
      </c>
      <c r="K53" s="170"/>
      <c r="L53" s="170">
        <v>4</v>
      </c>
      <c r="M53" s="170"/>
      <c r="N53" s="171">
        <v>5</v>
      </c>
      <c r="O53" s="171"/>
      <c r="P53" s="171">
        <v>6</v>
      </c>
      <c r="Q53" s="171"/>
      <c r="R53" s="171">
        <v>7</v>
      </c>
      <c r="S53" s="171"/>
      <c r="T53" s="170">
        <v>8</v>
      </c>
      <c r="U53" s="170"/>
      <c r="V53" s="170">
        <v>9</v>
      </c>
      <c r="W53" s="170"/>
      <c r="X53" s="171">
        <v>10</v>
      </c>
      <c r="Y53" s="171"/>
      <c r="Z53" s="170">
        <v>11</v>
      </c>
      <c r="AA53" s="170"/>
      <c r="AB53" s="169">
        <v>12</v>
      </c>
      <c r="AC53" s="169"/>
      <c r="AD53" s="171">
        <v>13</v>
      </c>
      <c r="AE53" s="171"/>
      <c r="AF53" s="170">
        <v>14</v>
      </c>
      <c r="AG53" s="155"/>
      <c r="AH53" s="169">
        <v>15</v>
      </c>
      <c r="AI53" s="169"/>
      <c r="AJ53" s="170">
        <v>16</v>
      </c>
      <c r="AK53" s="170"/>
      <c r="AL53" s="171">
        <v>17</v>
      </c>
      <c r="AM53" s="171"/>
      <c r="AN53" s="170">
        <v>18</v>
      </c>
      <c r="AO53" s="170"/>
      <c r="AP53" s="171">
        <v>19</v>
      </c>
      <c r="AQ53" s="171"/>
      <c r="AR53" s="170">
        <v>20</v>
      </c>
      <c r="AS53" s="170"/>
      <c r="AT53" s="170">
        <v>21</v>
      </c>
      <c r="AU53" s="170"/>
      <c r="AV53" s="170">
        <v>22</v>
      </c>
      <c r="AW53" s="170"/>
      <c r="AX53" s="169">
        <v>23</v>
      </c>
      <c r="AY53" s="169"/>
      <c r="AZ53" s="171">
        <v>24</v>
      </c>
      <c r="BA53" s="171"/>
      <c r="BB53" s="85">
        <v>25</v>
      </c>
      <c r="BC53" s="365"/>
      <c r="BD53" s="365"/>
      <c r="BE53" s="412"/>
      <c r="BF53" s="436"/>
      <c r="BG53" s="280" t="s">
        <v>72</v>
      </c>
      <c r="BH53" s="280" t="s">
        <v>73</v>
      </c>
      <c r="BI53" s="281" t="s">
        <v>74</v>
      </c>
      <c r="BJ53" s="103" t="s">
        <v>44</v>
      </c>
      <c r="BK53" s="104" t="s">
        <v>14</v>
      </c>
      <c r="BL53" s="106" t="s">
        <v>44</v>
      </c>
      <c r="BM53" s="106" t="s">
        <v>14</v>
      </c>
      <c r="BN53" s="105" t="s">
        <v>44</v>
      </c>
      <c r="BO53" s="105" t="s">
        <v>14</v>
      </c>
      <c r="BP53" s="107" t="s">
        <v>44</v>
      </c>
      <c r="BQ53" s="108" t="s">
        <v>14</v>
      </c>
      <c r="BR53" s="62"/>
      <c r="BU53" s="53"/>
      <c r="BV53" s="13"/>
      <c r="BW53" s="38"/>
    </row>
    <row r="54" spans="1:75" ht="12.75" customHeight="1" x14ac:dyDescent="0.2">
      <c r="A54" s="3"/>
      <c r="B54" s="5">
        <v>1</v>
      </c>
      <c r="C54" s="309"/>
      <c r="D54" s="310"/>
      <c r="E54" s="14"/>
      <c r="F54" s="92"/>
      <c r="G54" s="93">
        <f>IF(F54=$F$51,$F$52,0)</f>
        <v>0</v>
      </c>
      <c r="H54" s="92"/>
      <c r="I54" s="93">
        <f>IF(H54=$H$51,$H$52,0)</f>
        <v>0</v>
      </c>
      <c r="J54" s="92"/>
      <c r="K54" s="93">
        <f>IF(J54=$J$51,$J$52,0)</f>
        <v>0</v>
      </c>
      <c r="L54" s="92"/>
      <c r="M54" s="93">
        <f>IF(L54=$L$51,$L$52,0)</f>
        <v>0</v>
      </c>
      <c r="N54" s="92"/>
      <c r="O54" s="93">
        <f>IF(N54=$N$51,$N$52,0)</f>
        <v>0</v>
      </c>
      <c r="P54" s="92"/>
      <c r="Q54" s="93">
        <f>IF(P54=$P$51,$P$52,0)</f>
        <v>0</v>
      </c>
      <c r="R54" s="92"/>
      <c r="S54" s="86">
        <f>IF(R54=$R$51,$R$52,0)</f>
        <v>0</v>
      </c>
      <c r="T54" s="92"/>
      <c r="U54" s="86">
        <f t="shared" ref="U54:U100" si="1">IF(T54=$T$51,$T$52,0)</f>
        <v>0</v>
      </c>
      <c r="V54" s="92"/>
      <c r="W54" s="86">
        <f t="shared" ref="W54:W100" si="2">IF(V54=$V$51,$V$52,0)</f>
        <v>0</v>
      </c>
      <c r="X54" s="92"/>
      <c r="Y54" s="86">
        <f t="shared" ref="Y54:Y100" si="3">IF(X54=$X$51,$X$52,0)</f>
        <v>0</v>
      </c>
      <c r="Z54" s="94"/>
      <c r="AA54" s="93">
        <f t="shared" ref="AA54:AA100" si="4">IF(Z54=$Z$51,$Z$52,0)</f>
        <v>0</v>
      </c>
      <c r="AB54" s="94"/>
      <c r="AC54" s="93">
        <f>IF(AB54=$AB$51,$AB$52,0)</f>
        <v>0</v>
      </c>
      <c r="AD54" s="94"/>
      <c r="AE54" s="93">
        <f t="shared" ref="AE54:AE100" si="5">IF(AD54=$AD$51,$AD$52,0)</f>
        <v>0</v>
      </c>
      <c r="AF54" s="94"/>
      <c r="AG54" s="93">
        <f t="shared" ref="AG54:AG100" si="6">IF(AF54=$AF$51,$AF$52,0)</f>
        <v>0</v>
      </c>
      <c r="AH54" s="94"/>
      <c r="AI54" s="93">
        <f t="shared" ref="AI54:AI100" si="7">IF(AH54=$AH$51,$AH$52,0)</f>
        <v>0</v>
      </c>
      <c r="AJ54" s="94"/>
      <c r="AK54" s="93">
        <f t="shared" ref="AK54:AK100" si="8">IF(AJ54=$AJ$51,$AJ$52,0)</f>
        <v>0</v>
      </c>
      <c r="AL54" s="94"/>
      <c r="AM54" s="93">
        <f t="shared" ref="AM54:AM100" si="9">IF(AL54=$AL$51,$AL$52,0)</f>
        <v>0</v>
      </c>
      <c r="AN54" s="92"/>
      <c r="AO54" s="86">
        <f t="shared" ref="AO54:AO100" si="10">IF(AN54=$AN$51,$AN$52,0)</f>
        <v>0</v>
      </c>
      <c r="AP54" s="92"/>
      <c r="AQ54" s="86">
        <f t="shared" ref="AQ54:AQ100" si="11">IF(AP54=$AP$51,$AP$52,0)</f>
        <v>0</v>
      </c>
      <c r="AR54" s="92"/>
      <c r="AS54" s="86">
        <f t="shared" ref="AS54:AS100" si="12">IF(AR54=$AR$51,$AR$52,0)</f>
        <v>0</v>
      </c>
      <c r="AT54" s="92"/>
      <c r="AU54" s="86">
        <f t="shared" ref="AU54:AU100" si="13">IF(AT54=$AT$51,$AT$52,0)</f>
        <v>0</v>
      </c>
      <c r="AV54" s="92"/>
      <c r="AW54" s="86">
        <f t="shared" ref="AW54:AW100" si="14">IF(AV54=$AV$51,$AV$52,0)</f>
        <v>0</v>
      </c>
      <c r="AX54" s="92"/>
      <c r="AY54" s="86">
        <f t="shared" ref="AY54:AY100" si="15">IF(AX54=$AX$51,$AX$52,0)</f>
        <v>0</v>
      </c>
      <c r="AZ54" s="92"/>
      <c r="BA54" s="86">
        <f t="shared" ref="BA54:BA100" si="16">IF(AZ54=$AZ$51,$AZ$52,0)</f>
        <v>0</v>
      </c>
      <c r="BB54" s="92"/>
      <c r="BC54" s="89">
        <f>IF((E54="P"),SUM(F54:BB54),0)</f>
        <v>0</v>
      </c>
      <c r="BD54" s="90">
        <f t="shared" ref="BD54:BD100" si="17">(BC54*100)/F$46</f>
        <v>0</v>
      </c>
      <c r="BE54" s="91">
        <f t="shared" ref="BE54:BE100" si="18">IF(BC54&gt;=F$47,0.277777*BC54-0.5,0.12345679*BC54+2)</f>
        <v>2</v>
      </c>
      <c r="BF54" s="5">
        <f>IF($E$54:$E$100="P",IF(AND((BD54&lt;50),(BD54&gt;=0)),"INICIAL",IF(AND((BD54&lt;80),(BD54&gt;49)),"INTERMEDIO",IF(AND((BD54&lt;=100),(BD54&gt;79)),"AVANZADO"))),0)</f>
        <v>0</v>
      </c>
      <c r="BG54" s="282">
        <f>IF((E54="P"),BE54-$BE$103,0)</f>
        <v>0</v>
      </c>
      <c r="BH54" s="283">
        <f>IF((E54="P"),POWER(BG54,2),0)</f>
        <v>0</v>
      </c>
      <c r="BI54" s="283">
        <f>SUM(BH54:BH100)</f>
        <v>0</v>
      </c>
      <c r="BJ54" s="98">
        <f>IF((E54="P"),(SUM(F54:G54)+SUM(AB54:AC54)+SUM(AH54:AI54)+SUM(AX54:AY54))/4,0)</f>
        <v>0</v>
      </c>
      <c r="BK54" s="99">
        <f>IF($E$54:$E$100="P",IF(BJ54&lt;=0.25,"B",IF(BJ54&lt;=0.5,"MB",IF(BJ54&lt;=0.75,"MA",IF(BJ54&lt;=1,"A")))),0)</f>
        <v>0</v>
      </c>
      <c r="BL54" s="100">
        <f>IF((E54="P"),(SUM(N54:S54)+SUM(X54:Y54)+SUM(AD54:AE54)+SUM(AL54:AM54)+SUM(AP54:AQ54)+SUM(AZ54:BA54))/8,0)</f>
        <v>0</v>
      </c>
      <c r="BM54" s="99">
        <f>IF($E$54:$E$100="P",IF(BL54&lt;=0.25,"B",IF(BL54&lt;=0.5,"MB",IF(BL54=0.75,"MA",IF(BL54&lt;=1,"A")))),0)</f>
        <v>0</v>
      </c>
      <c r="BN54" s="100">
        <f>IF((E54="P"),(SUM(H54:M54)+SUM(T54:W54)+SUM(Z54:AA54)+SUM(AF54:AG54)+SUM(AJ54:AK54)+SUM(AN54:AO54)+SUM(AR54:AW54))/12,0)</f>
        <v>0</v>
      </c>
      <c r="BO54" s="99">
        <f>IF($E$54:$E$100="P",IF(BN54&lt;=0.25,"B",IF(BN54&lt;=0.5,"MB",IF(BN54&lt;=0.75,"MA",IF(BN54&lt;=1,"A")))),0)</f>
        <v>0</v>
      </c>
      <c r="BP54" s="101">
        <f>IF((E54="P"),SUM(BB54:BB54)/3,0)</f>
        <v>0</v>
      </c>
      <c r="BQ54" s="102">
        <f>IF($E$54:$E$100="P",IF(BP54&lt;=0.25,"B",IF(BP54&lt;=0.5,"MB",IF(BP54&lt;=0.75,"MA",IF(BP54&lt;=1,"A")))),0)</f>
        <v>0</v>
      </c>
      <c r="BR54" s="54"/>
      <c r="BU54" s="53"/>
      <c r="BV54" s="13"/>
      <c r="BW54" s="38"/>
    </row>
    <row r="55" spans="1:75" ht="12.75" customHeight="1" x14ac:dyDescent="0.2">
      <c r="A55" s="3"/>
      <c r="B55" s="5">
        <v>2</v>
      </c>
      <c r="C55" s="309"/>
      <c r="D55" s="310"/>
      <c r="E55" s="14"/>
      <c r="F55" s="84"/>
      <c r="G55" s="93">
        <f t="shared" ref="G55:G100" si="19">IF(F55=$F$51,$F$52,0)</f>
        <v>0</v>
      </c>
      <c r="H55" s="84"/>
      <c r="I55" s="93">
        <f t="shared" ref="I55:I100" si="20">IF(H55=$H$51,$H$52,0)</f>
        <v>0</v>
      </c>
      <c r="J55" s="84"/>
      <c r="K55" s="93">
        <f t="shared" ref="K55:K100" si="21">IF(J55=$J$51,$J$52,0)</f>
        <v>0</v>
      </c>
      <c r="L55" s="84"/>
      <c r="M55" s="93">
        <f t="shared" ref="M55:M100" si="22">IF(L55=$L$51,$L$52,0)</f>
        <v>0</v>
      </c>
      <c r="N55" s="84"/>
      <c r="O55" s="93">
        <f t="shared" ref="O55:O100" si="23">IF(N55=$N$51,$N$52,0)</f>
        <v>0</v>
      </c>
      <c r="P55" s="84"/>
      <c r="Q55" s="93">
        <f t="shared" ref="Q55:Q100" si="24">IF(P55=$P$51,$P$52,0)</f>
        <v>0</v>
      </c>
      <c r="R55" s="84"/>
      <c r="S55" s="86">
        <f t="shared" ref="S55:S100" si="25">IF(R55=$R$51,$R$52,0)</f>
        <v>0</v>
      </c>
      <c r="T55" s="84"/>
      <c r="U55" s="86">
        <f t="shared" si="1"/>
        <v>0</v>
      </c>
      <c r="V55" s="84"/>
      <c r="W55" s="86">
        <f t="shared" si="2"/>
        <v>0</v>
      </c>
      <c r="X55" s="84"/>
      <c r="Y55" s="86">
        <f t="shared" si="3"/>
        <v>0</v>
      </c>
      <c r="Z55" s="87"/>
      <c r="AA55" s="93">
        <f t="shared" si="4"/>
        <v>0</v>
      </c>
      <c r="AB55" s="87"/>
      <c r="AC55" s="93">
        <f t="shared" ref="AC55:AC100" si="26">IF(AB55=$AB$51,$AB$52,0)</f>
        <v>0</v>
      </c>
      <c r="AD55" s="87"/>
      <c r="AE55" s="93">
        <f t="shared" si="5"/>
        <v>0</v>
      </c>
      <c r="AF55" s="87"/>
      <c r="AG55" s="93">
        <f t="shared" si="6"/>
        <v>0</v>
      </c>
      <c r="AH55" s="87"/>
      <c r="AI55" s="93">
        <f t="shared" si="7"/>
        <v>0</v>
      </c>
      <c r="AJ55" s="87"/>
      <c r="AK55" s="93">
        <f t="shared" si="8"/>
        <v>0</v>
      </c>
      <c r="AL55" s="87"/>
      <c r="AM55" s="93">
        <f t="shared" si="9"/>
        <v>0</v>
      </c>
      <c r="AN55" s="84"/>
      <c r="AO55" s="86">
        <f t="shared" si="10"/>
        <v>0</v>
      </c>
      <c r="AP55" s="84"/>
      <c r="AQ55" s="86">
        <f t="shared" si="11"/>
        <v>0</v>
      </c>
      <c r="AR55" s="84"/>
      <c r="AS55" s="86">
        <f t="shared" si="12"/>
        <v>0</v>
      </c>
      <c r="AT55" s="84"/>
      <c r="AU55" s="86">
        <f t="shared" si="13"/>
        <v>0</v>
      </c>
      <c r="AV55" s="84"/>
      <c r="AW55" s="86">
        <f t="shared" si="14"/>
        <v>0</v>
      </c>
      <c r="AX55" s="84"/>
      <c r="AY55" s="86">
        <f t="shared" si="15"/>
        <v>0</v>
      </c>
      <c r="AZ55" s="84"/>
      <c r="BA55" s="86">
        <f t="shared" si="16"/>
        <v>0</v>
      </c>
      <c r="BB55" s="84"/>
      <c r="BC55" s="89">
        <f>IF((E55="P"),SUM(F55:BB55),0)</f>
        <v>0</v>
      </c>
      <c r="BD55" s="90">
        <f t="shared" si="17"/>
        <v>0</v>
      </c>
      <c r="BE55" s="91">
        <f t="shared" si="18"/>
        <v>2</v>
      </c>
      <c r="BF55" s="5">
        <f t="shared" ref="BF55:BF100" si="27">IF($E$54:$E$100="P",IF(AND((BD55&lt;50),(BD55&gt;=0)),"INICIAL",IF(AND((BD55&lt;80),(BD55&gt;49)),"INTERMEDIO",IF(AND((BD55&lt;=100),(BD55&gt;79)),"AVANZADO"))),0)</f>
        <v>0</v>
      </c>
      <c r="BG55" s="282">
        <f t="shared" ref="BG55:BG100" si="28">IF((E55="P"),BE55-$BE$103,0)</f>
        <v>0</v>
      </c>
      <c r="BH55" s="283">
        <f t="shared" ref="BH55:BH100" si="29">IF((E55="P"),POWER(BG55,2),0)</f>
        <v>0</v>
      </c>
      <c r="BI55" s="284">
        <f>COUNTIF(E54:E100,"=P")</f>
        <v>0</v>
      </c>
      <c r="BJ55" s="98">
        <f t="shared" ref="BJ55:BJ100" si="30">IF((E55="P"),(SUM(F55:G55)+SUM(AB55:AC55)+SUM(AH55:AI55)+SUM(AX55:AY55))/4,0)</f>
        <v>0</v>
      </c>
      <c r="BK55" s="5">
        <f t="shared" ref="BK55:BK99" si="31">IF($E$54:$E$100="P",IF(BJ55&lt;=0.25,"B",IF(BJ55&lt;=0.5,"MB",IF(BJ55&lt;=0.75,"MA",IF(BJ55&lt;=1,"A")))),0)</f>
        <v>0</v>
      </c>
      <c r="BL55" s="100">
        <f t="shared" ref="BL55:BL100" si="32">IF((E55="P"),(SUM(N55:S55)+SUM(X55:Y55)+SUM(AD55:AE55)+SUM(AL55:AM55)+SUM(AP55:AQ55)+SUM(AZ55:BA55))/8,0)</f>
        <v>0</v>
      </c>
      <c r="BM55" s="5">
        <f t="shared" ref="BM55:BM100" si="33">IF($E$54:$E$100="P",IF(BL55&lt;=0.25,"B",IF(BL55&lt;=0.5,"MB",IF(BL55=0.75,"MA",IF(BL55&lt;=1,"A")))),0)</f>
        <v>0</v>
      </c>
      <c r="BN55" s="100">
        <f t="shared" ref="BN55:BN100" si="34">IF((E55="P"),(SUM(H55:M55)+SUM(T55:W55)+SUM(Z55:AA55)+SUM(AF55:AG55)+SUM(AJ55:AK55)+SUM(AN55:AO55)+SUM(AR55:AW55))/12,0)</f>
        <v>0</v>
      </c>
      <c r="BO55" s="5">
        <f t="shared" ref="BO55:BO100" si="35">IF($E$54:$E$100="P",IF(BN55&lt;=0.25,"B",IF(BN55&lt;=0.5,"MB",IF(BN55&lt;=0.75,"MA",IF(BN55&lt;=1,"A")))),0)</f>
        <v>0</v>
      </c>
      <c r="BP55" s="101">
        <f t="shared" ref="BP55:BP99" si="36">IF((E55="P"),SUM(BB55:BB55)/3,0)</f>
        <v>0</v>
      </c>
      <c r="BQ55" s="95">
        <f t="shared" ref="BQ55:BQ100" si="37">IF($E$54:$E$100="P",IF(BP55&lt;=0.25,"B",IF(BP55&lt;=0.5,"MB",IF(BP55&lt;=0.75,"MA",IF(BP55&lt;=1,"A")))),0)</f>
        <v>0</v>
      </c>
      <c r="BR55" s="54"/>
      <c r="BU55" s="53"/>
      <c r="BV55" s="13"/>
      <c r="BW55" s="38"/>
    </row>
    <row r="56" spans="1:75" ht="12.75" customHeight="1" x14ac:dyDescent="0.2">
      <c r="A56" s="3"/>
      <c r="B56" s="5">
        <v>3</v>
      </c>
      <c r="C56" s="309"/>
      <c r="D56" s="310"/>
      <c r="E56" s="14"/>
      <c r="F56" s="84"/>
      <c r="G56" s="93">
        <f t="shared" si="19"/>
        <v>0</v>
      </c>
      <c r="H56" s="84"/>
      <c r="I56" s="93">
        <f t="shared" si="20"/>
        <v>0</v>
      </c>
      <c r="J56" s="84"/>
      <c r="K56" s="93">
        <f t="shared" si="21"/>
        <v>0</v>
      </c>
      <c r="L56" s="84"/>
      <c r="M56" s="93">
        <f t="shared" si="22"/>
        <v>0</v>
      </c>
      <c r="N56" s="84"/>
      <c r="O56" s="93">
        <f t="shared" si="23"/>
        <v>0</v>
      </c>
      <c r="P56" s="84"/>
      <c r="Q56" s="93">
        <f t="shared" si="24"/>
        <v>0</v>
      </c>
      <c r="R56" s="84"/>
      <c r="S56" s="86">
        <f t="shared" si="25"/>
        <v>0</v>
      </c>
      <c r="T56" s="84"/>
      <c r="U56" s="86">
        <f t="shared" si="1"/>
        <v>0</v>
      </c>
      <c r="V56" s="84"/>
      <c r="W56" s="86">
        <f t="shared" si="2"/>
        <v>0</v>
      </c>
      <c r="X56" s="84"/>
      <c r="Y56" s="86">
        <f t="shared" si="3"/>
        <v>0</v>
      </c>
      <c r="Z56" s="87"/>
      <c r="AA56" s="93">
        <f t="shared" si="4"/>
        <v>0</v>
      </c>
      <c r="AB56" s="87"/>
      <c r="AC56" s="93">
        <f t="shared" si="26"/>
        <v>0</v>
      </c>
      <c r="AD56" s="87"/>
      <c r="AE56" s="93">
        <f t="shared" si="5"/>
        <v>0</v>
      </c>
      <c r="AF56" s="87"/>
      <c r="AG56" s="93">
        <f t="shared" si="6"/>
        <v>0</v>
      </c>
      <c r="AH56" s="87"/>
      <c r="AI56" s="93">
        <f t="shared" si="7"/>
        <v>0</v>
      </c>
      <c r="AJ56" s="87"/>
      <c r="AK56" s="93">
        <f t="shared" si="8"/>
        <v>0</v>
      </c>
      <c r="AL56" s="87"/>
      <c r="AM56" s="93">
        <f t="shared" si="9"/>
        <v>0</v>
      </c>
      <c r="AN56" s="84"/>
      <c r="AO56" s="86">
        <f t="shared" si="10"/>
        <v>0</v>
      </c>
      <c r="AP56" s="84"/>
      <c r="AQ56" s="86">
        <f t="shared" si="11"/>
        <v>0</v>
      </c>
      <c r="AR56" s="84"/>
      <c r="AS56" s="86">
        <f t="shared" si="12"/>
        <v>0</v>
      </c>
      <c r="AT56" s="84"/>
      <c r="AU56" s="86">
        <f t="shared" si="13"/>
        <v>0</v>
      </c>
      <c r="AV56" s="84"/>
      <c r="AW56" s="86">
        <f t="shared" si="14"/>
        <v>0</v>
      </c>
      <c r="AX56" s="84"/>
      <c r="AY56" s="86">
        <f t="shared" si="15"/>
        <v>0</v>
      </c>
      <c r="AZ56" s="84"/>
      <c r="BA56" s="86">
        <f t="shared" si="16"/>
        <v>0</v>
      </c>
      <c r="BB56" s="84"/>
      <c r="BC56" s="89">
        <f>IF((E56="P"),SUM(F56:BB56),0)</f>
        <v>0</v>
      </c>
      <c r="BD56" s="90">
        <f t="shared" si="17"/>
        <v>0</v>
      </c>
      <c r="BE56" s="91">
        <f t="shared" si="18"/>
        <v>2</v>
      </c>
      <c r="BF56" s="5">
        <f t="shared" si="27"/>
        <v>0</v>
      </c>
      <c r="BG56" s="282">
        <f>IF((E56="P"),BE56-$BE$103,0)</f>
        <v>0</v>
      </c>
      <c r="BH56" s="283">
        <f t="shared" si="29"/>
        <v>0</v>
      </c>
      <c r="BI56" s="284"/>
      <c r="BJ56" s="98">
        <f t="shared" si="30"/>
        <v>0</v>
      </c>
      <c r="BK56" s="5">
        <f t="shared" si="31"/>
        <v>0</v>
      </c>
      <c r="BL56" s="100">
        <f t="shared" si="32"/>
        <v>0</v>
      </c>
      <c r="BM56" s="5">
        <f t="shared" si="33"/>
        <v>0</v>
      </c>
      <c r="BN56" s="100">
        <f t="shared" si="34"/>
        <v>0</v>
      </c>
      <c r="BO56" s="5">
        <f t="shared" si="35"/>
        <v>0</v>
      </c>
      <c r="BP56" s="101">
        <f>IF((E56="P"),SUM(BB56:BB56)/3,0)</f>
        <v>0</v>
      </c>
      <c r="BQ56" s="95">
        <f t="shared" si="37"/>
        <v>0</v>
      </c>
      <c r="BR56" s="54"/>
      <c r="BS56" s="54"/>
      <c r="BT56" s="54"/>
      <c r="BU56" s="54"/>
      <c r="BV56" s="13"/>
    </row>
    <row r="57" spans="1:75" ht="12.75" customHeight="1" x14ac:dyDescent="0.2">
      <c r="A57" s="3"/>
      <c r="B57" s="5">
        <f t="shared" ref="B57:B99" si="38">B56+1</f>
        <v>4</v>
      </c>
      <c r="C57" s="309"/>
      <c r="D57" s="310"/>
      <c r="E57" s="14"/>
      <c r="F57" s="84"/>
      <c r="G57" s="93">
        <f t="shared" si="19"/>
        <v>0</v>
      </c>
      <c r="H57" s="84"/>
      <c r="I57" s="93">
        <f t="shared" si="20"/>
        <v>0</v>
      </c>
      <c r="J57" s="84"/>
      <c r="K57" s="93">
        <f t="shared" si="21"/>
        <v>0</v>
      </c>
      <c r="L57" s="84"/>
      <c r="M57" s="93">
        <f t="shared" si="22"/>
        <v>0</v>
      </c>
      <c r="N57" s="84"/>
      <c r="O57" s="93">
        <f t="shared" si="23"/>
        <v>0</v>
      </c>
      <c r="P57" s="84"/>
      <c r="Q57" s="93">
        <f t="shared" si="24"/>
        <v>0</v>
      </c>
      <c r="R57" s="84"/>
      <c r="S57" s="86">
        <f t="shared" si="25"/>
        <v>0</v>
      </c>
      <c r="T57" s="84"/>
      <c r="U57" s="86">
        <f t="shared" si="1"/>
        <v>0</v>
      </c>
      <c r="V57" s="84"/>
      <c r="W57" s="86">
        <f t="shared" si="2"/>
        <v>0</v>
      </c>
      <c r="X57" s="84"/>
      <c r="Y57" s="86">
        <f t="shared" si="3"/>
        <v>0</v>
      </c>
      <c r="Z57" s="87"/>
      <c r="AA57" s="93">
        <f t="shared" si="4"/>
        <v>0</v>
      </c>
      <c r="AB57" s="87"/>
      <c r="AC57" s="93">
        <f t="shared" si="26"/>
        <v>0</v>
      </c>
      <c r="AD57" s="87"/>
      <c r="AE57" s="93">
        <f t="shared" si="5"/>
        <v>0</v>
      </c>
      <c r="AF57" s="87"/>
      <c r="AG57" s="93">
        <f t="shared" si="6"/>
        <v>0</v>
      </c>
      <c r="AH57" s="87"/>
      <c r="AI57" s="93">
        <f t="shared" si="7"/>
        <v>0</v>
      </c>
      <c r="AJ57" s="87"/>
      <c r="AK57" s="93">
        <f t="shared" si="8"/>
        <v>0</v>
      </c>
      <c r="AL57" s="87"/>
      <c r="AM57" s="93">
        <f t="shared" si="9"/>
        <v>0</v>
      </c>
      <c r="AN57" s="84"/>
      <c r="AO57" s="86">
        <f t="shared" si="10"/>
        <v>0</v>
      </c>
      <c r="AP57" s="84"/>
      <c r="AQ57" s="86">
        <f t="shared" si="11"/>
        <v>0</v>
      </c>
      <c r="AR57" s="84"/>
      <c r="AS57" s="86">
        <f t="shared" si="12"/>
        <v>0</v>
      </c>
      <c r="AT57" s="84"/>
      <c r="AU57" s="86">
        <f t="shared" si="13"/>
        <v>0</v>
      </c>
      <c r="AV57" s="84"/>
      <c r="AW57" s="86">
        <f t="shared" si="14"/>
        <v>0</v>
      </c>
      <c r="AX57" s="84"/>
      <c r="AY57" s="86">
        <f t="shared" si="15"/>
        <v>0</v>
      </c>
      <c r="AZ57" s="84"/>
      <c r="BA57" s="86">
        <f t="shared" si="16"/>
        <v>0</v>
      </c>
      <c r="BB57" s="84"/>
      <c r="BC57" s="89">
        <f>IF((E57="P"),SUM(F57:BB57),0)</f>
        <v>0</v>
      </c>
      <c r="BD57" s="90">
        <f t="shared" si="17"/>
        <v>0</v>
      </c>
      <c r="BE57" s="91">
        <f t="shared" si="18"/>
        <v>2</v>
      </c>
      <c r="BF57" s="5">
        <f>IF($E$54:$E$100="P",IF(AND((BD57&lt;50),(BD57&gt;=0)),"INICIAL",IF(AND((BD57&lt;80),(BD57&gt;49)),"INTERMEDIO",IF(AND((BD57&lt;=100),(BD57&gt;79)),"AVANZADO"))),0)</f>
        <v>0</v>
      </c>
      <c r="BG57" s="282">
        <f>IF((E57="P"),BE57-$BE$103,0)</f>
        <v>0</v>
      </c>
      <c r="BH57" s="283">
        <f t="shared" si="29"/>
        <v>0</v>
      </c>
      <c r="BI57" s="284"/>
      <c r="BJ57" s="98">
        <f t="shared" si="30"/>
        <v>0</v>
      </c>
      <c r="BK57" s="5">
        <f t="shared" si="31"/>
        <v>0</v>
      </c>
      <c r="BL57" s="100">
        <f t="shared" si="32"/>
        <v>0</v>
      </c>
      <c r="BM57" s="5">
        <f t="shared" si="33"/>
        <v>0</v>
      </c>
      <c r="BN57" s="100">
        <f t="shared" si="34"/>
        <v>0</v>
      </c>
      <c r="BO57" s="5">
        <f t="shared" si="35"/>
        <v>0</v>
      </c>
      <c r="BP57" s="101">
        <f t="shared" si="36"/>
        <v>0</v>
      </c>
      <c r="BQ57" s="95">
        <f t="shared" si="37"/>
        <v>0</v>
      </c>
      <c r="BR57" s="54"/>
      <c r="BS57" s="54"/>
      <c r="BT57" s="54"/>
      <c r="BU57" s="54"/>
      <c r="BV57" s="13"/>
    </row>
    <row r="58" spans="1:75" ht="12.75" customHeight="1" x14ac:dyDescent="0.2">
      <c r="A58" s="3"/>
      <c r="B58" s="5">
        <f t="shared" si="38"/>
        <v>5</v>
      </c>
      <c r="C58" s="309"/>
      <c r="D58" s="310"/>
      <c r="E58" s="14"/>
      <c r="F58" s="84"/>
      <c r="G58" s="93">
        <f t="shared" si="19"/>
        <v>0</v>
      </c>
      <c r="H58" s="84"/>
      <c r="I58" s="93">
        <f t="shared" si="20"/>
        <v>0</v>
      </c>
      <c r="J58" s="84"/>
      <c r="K58" s="93">
        <f t="shared" si="21"/>
        <v>0</v>
      </c>
      <c r="L58" s="84"/>
      <c r="M58" s="93">
        <f t="shared" si="22"/>
        <v>0</v>
      </c>
      <c r="N58" s="84"/>
      <c r="O58" s="93">
        <f t="shared" si="23"/>
        <v>0</v>
      </c>
      <c r="P58" s="84"/>
      <c r="Q58" s="93">
        <f t="shared" si="24"/>
        <v>0</v>
      </c>
      <c r="R58" s="84"/>
      <c r="S58" s="86">
        <f t="shared" si="25"/>
        <v>0</v>
      </c>
      <c r="T58" s="84"/>
      <c r="U58" s="86">
        <f t="shared" si="1"/>
        <v>0</v>
      </c>
      <c r="V58" s="84"/>
      <c r="W58" s="86">
        <f t="shared" si="2"/>
        <v>0</v>
      </c>
      <c r="X58" s="84"/>
      <c r="Y58" s="86">
        <f t="shared" si="3"/>
        <v>0</v>
      </c>
      <c r="Z58" s="87"/>
      <c r="AA58" s="93">
        <f t="shared" si="4"/>
        <v>0</v>
      </c>
      <c r="AB58" s="87"/>
      <c r="AC58" s="93">
        <f t="shared" si="26"/>
        <v>0</v>
      </c>
      <c r="AD58" s="87"/>
      <c r="AE58" s="93">
        <f t="shared" si="5"/>
        <v>0</v>
      </c>
      <c r="AF58" s="87"/>
      <c r="AG58" s="93">
        <f t="shared" si="6"/>
        <v>0</v>
      </c>
      <c r="AH58" s="87"/>
      <c r="AI58" s="93">
        <f t="shared" si="7"/>
        <v>0</v>
      </c>
      <c r="AJ58" s="87"/>
      <c r="AK58" s="93">
        <f t="shared" si="8"/>
        <v>0</v>
      </c>
      <c r="AL58" s="87"/>
      <c r="AM58" s="93">
        <f t="shared" si="9"/>
        <v>0</v>
      </c>
      <c r="AN58" s="84"/>
      <c r="AO58" s="86">
        <f t="shared" si="10"/>
        <v>0</v>
      </c>
      <c r="AP58" s="84"/>
      <c r="AQ58" s="86">
        <f t="shared" si="11"/>
        <v>0</v>
      </c>
      <c r="AR58" s="84"/>
      <c r="AS58" s="86">
        <f t="shared" si="12"/>
        <v>0</v>
      </c>
      <c r="AT58" s="84"/>
      <c r="AU58" s="86">
        <f t="shared" si="13"/>
        <v>0</v>
      </c>
      <c r="AV58" s="84"/>
      <c r="AW58" s="86">
        <f t="shared" si="14"/>
        <v>0</v>
      </c>
      <c r="AX58" s="84"/>
      <c r="AY58" s="86">
        <f t="shared" si="15"/>
        <v>0</v>
      </c>
      <c r="AZ58" s="84"/>
      <c r="BA58" s="86">
        <f t="shared" si="16"/>
        <v>0</v>
      </c>
      <c r="BB58" s="84"/>
      <c r="BC58" s="89">
        <f t="shared" ref="BC58:BC100" si="39">IF((E58="P"),SUM(F58:BB58),0)</f>
        <v>0</v>
      </c>
      <c r="BD58" s="90">
        <f t="shared" si="17"/>
        <v>0</v>
      </c>
      <c r="BE58" s="91">
        <f t="shared" si="18"/>
        <v>2</v>
      </c>
      <c r="BF58" s="5">
        <f t="shared" si="27"/>
        <v>0</v>
      </c>
      <c r="BG58" s="282">
        <f t="shared" si="28"/>
        <v>0</v>
      </c>
      <c r="BH58" s="283">
        <f t="shared" si="29"/>
        <v>0</v>
      </c>
      <c r="BI58" s="284"/>
      <c r="BJ58" s="98">
        <f t="shared" si="30"/>
        <v>0</v>
      </c>
      <c r="BK58" s="5">
        <f t="shared" si="31"/>
        <v>0</v>
      </c>
      <c r="BL58" s="100">
        <f>IF((E58="P"),(SUM(N58:S58)+SUM(X58:Y58)+SUM(AD58:AE58)+SUM(AL58:AM58)+SUM(AP58:AQ58)+SUM(AZ58:BA58))/8,0)</f>
        <v>0</v>
      </c>
      <c r="BM58" s="5">
        <f t="shared" si="33"/>
        <v>0</v>
      </c>
      <c r="BN58" s="100">
        <f t="shared" si="34"/>
        <v>0</v>
      </c>
      <c r="BO58" s="5">
        <f t="shared" si="35"/>
        <v>0</v>
      </c>
      <c r="BP58" s="101">
        <f t="shared" si="36"/>
        <v>0</v>
      </c>
      <c r="BQ58" s="95">
        <f t="shared" si="37"/>
        <v>0</v>
      </c>
      <c r="BR58" s="54"/>
      <c r="BS58" s="54"/>
      <c r="BT58" s="54"/>
      <c r="BU58" s="54"/>
      <c r="BV58" s="13"/>
    </row>
    <row r="59" spans="1:75" ht="12.75" customHeight="1" x14ac:dyDescent="0.2">
      <c r="A59" s="3"/>
      <c r="B59" s="5">
        <f t="shared" si="38"/>
        <v>6</v>
      </c>
      <c r="C59" s="309"/>
      <c r="D59" s="310"/>
      <c r="E59" s="14"/>
      <c r="F59" s="84"/>
      <c r="G59" s="93">
        <f t="shared" si="19"/>
        <v>0</v>
      </c>
      <c r="H59" s="84"/>
      <c r="I59" s="93">
        <f t="shared" si="20"/>
        <v>0</v>
      </c>
      <c r="J59" s="84"/>
      <c r="K59" s="93">
        <f t="shared" si="21"/>
        <v>0</v>
      </c>
      <c r="L59" s="84"/>
      <c r="M59" s="93">
        <f t="shared" si="22"/>
        <v>0</v>
      </c>
      <c r="N59" s="84"/>
      <c r="O59" s="93">
        <f t="shared" si="23"/>
        <v>0</v>
      </c>
      <c r="P59" s="84"/>
      <c r="Q59" s="93">
        <f t="shared" si="24"/>
        <v>0</v>
      </c>
      <c r="R59" s="84"/>
      <c r="S59" s="86">
        <f t="shared" si="25"/>
        <v>0</v>
      </c>
      <c r="T59" s="84"/>
      <c r="U59" s="86">
        <f t="shared" si="1"/>
        <v>0</v>
      </c>
      <c r="V59" s="84"/>
      <c r="W59" s="86">
        <f t="shared" si="2"/>
        <v>0</v>
      </c>
      <c r="X59" s="84"/>
      <c r="Y59" s="86">
        <f t="shared" si="3"/>
        <v>0</v>
      </c>
      <c r="Z59" s="87"/>
      <c r="AA59" s="93">
        <f t="shared" si="4"/>
        <v>0</v>
      </c>
      <c r="AB59" s="87"/>
      <c r="AC59" s="93">
        <f t="shared" si="26"/>
        <v>0</v>
      </c>
      <c r="AD59" s="87"/>
      <c r="AE59" s="93">
        <f t="shared" si="5"/>
        <v>0</v>
      </c>
      <c r="AF59" s="87"/>
      <c r="AG59" s="93">
        <f t="shared" si="6"/>
        <v>0</v>
      </c>
      <c r="AH59" s="87"/>
      <c r="AI59" s="93">
        <f t="shared" si="7"/>
        <v>0</v>
      </c>
      <c r="AJ59" s="87"/>
      <c r="AK59" s="93">
        <f t="shared" si="8"/>
        <v>0</v>
      </c>
      <c r="AL59" s="87"/>
      <c r="AM59" s="93">
        <f t="shared" si="9"/>
        <v>0</v>
      </c>
      <c r="AN59" s="84"/>
      <c r="AO59" s="86">
        <f t="shared" si="10"/>
        <v>0</v>
      </c>
      <c r="AP59" s="84"/>
      <c r="AQ59" s="86">
        <f t="shared" si="11"/>
        <v>0</v>
      </c>
      <c r="AR59" s="84"/>
      <c r="AS59" s="86">
        <f t="shared" si="12"/>
        <v>0</v>
      </c>
      <c r="AT59" s="84"/>
      <c r="AU59" s="86">
        <f t="shared" si="13"/>
        <v>0</v>
      </c>
      <c r="AV59" s="84"/>
      <c r="AW59" s="86">
        <f t="shared" si="14"/>
        <v>0</v>
      </c>
      <c r="AX59" s="84"/>
      <c r="AY59" s="86">
        <f t="shared" si="15"/>
        <v>0</v>
      </c>
      <c r="AZ59" s="84"/>
      <c r="BA59" s="86">
        <f t="shared" si="16"/>
        <v>0</v>
      </c>
      <c r="BB59" s="84"/>
      <c r="BC59" s="89">
        <f t="shared" si="39"/>
        <v>0</v>
      </c>
      <c r="BD59" s="90">
        <f t="shared" si="17"/>
        <v>0</v>
      </c>
      <c r="BE59" s="91">
        <f t="shared" si="18"/>
        <v>2</v>
      </c>
      <c r="BF59" s="5">
        <f t="shared" si="27"/>
        <v>0</v>
      </c>
      <c r="BG59" s="282">
        <f t="shared" si="28"/>
        <v>0</v>
      </c>
      <c r="BH59" s="283">
        <f t="shared" si="29"/>
        <v>0</v>
      </c>
      <c r="BI59" s="284"/>
      <c r="BJ59" s="98">
        <f t="shared" si="30"/>
        <v>0</v>
      </c>
      <c r="BK59" s="5">
        <f t="shared" si="31"/>
        <v>0</v>
      </c>
      <c r="BL59" s="100">
        <f t="shared" si="32"/>
        <v>0</v>
      </c>
      <c r="BM59" s="5">
        <f t="shared" si="33"/>
        <v>0</v>
      </c>
      <c r="BN59" s="100">
        <f t="shared" si="34"/>
        <v>0</v>
      </c>
      <c r="BO59" s="5">
        <f t="shared" si="35"/>
        <v>0</v>
      </c>
      <c r="BP59" s="101">
        <f t="shared" si="36"/>
        <v>0</v>
      </c>
      <c r="BQ59" s="95">
        <f t="shared" si="37"/>
        <v>0</v>
      </c>
      <c r="BR59" s="54"/>
      <c r="BS59" s="54"/>
      <c r="BT59" s="54"/>
      <c r="BU59" s="54"/>
      <c r="BV59" s="13"/>
    </row>
    <row r="60" spans="1:75" ht="12.75" customHeight="1" x14ac:dyDescent="0.2">
      <c r="A60" s="3"/>
      <c r="B60" s="5">
        <f t="shared" si="38"/>
        <v>7</v>
      </c>
      <c r="C60" s="309"/>
      <c r="D60" s="310"/>
      <c r="E60" s="14"/>
      <c r="F60" s="84"/>
      <c r="G60" s="93">
        <f t="shared" si="19"/>
        <v>0</v>
      </c>
      <c r="H60" s="84"/>
      <c r="I60" s="93">
        <f t="shared" si="20"/>
        <v>0</v>
      </c>
      <c r="J60" s="84"/>
      <c r="K60" s="93">
        <f t="shared" si="21"/>
        <v>0</v>
      </c>
      <c r="L60" s="84"/>
      <c r="M60" s="93">
        <f t="shared" si="22"/>
        <v>0</v>
      </c>
      <c r="N60" s="84"/>
      <c r="O60" s="93">
        <f t="shared" si="23"/>
        <v>0</v>
      </c>
      <c r="P60" s="84"/>
      <c r="Q60" s="93">
        <f t="shared" si="24"/>
        <v>0</v>
      </c>
      <c r="R60" s="84"/>
      <c r="S60" s="86">
        <f t="shared" si="25"/>
        <v>0</v>
      </c>
      <c r="T60" s="84"/>
      <c r="U60" s="86">
        <f t="shared" si="1"/>
        <v>0</v>
      </c>
      <c r="V60" s="84"/>
      <c r="W60" s="86">
        <f t="shared" si="2"/>
        <v>0</v>
      </c>
      <c r="X60" s="84"/>
      <c r="Y60" s="86">
        <f t="shared" si="3"/>
        <v>0</v>
      </c>
      <c r="Z60" s="87"/>
      <c r="AA60" s="93">
        <f t="shared" si="4"/>
        <v>0</v>
      </c>
      <c r="AB60" s="87"/>
      <c r="AC60" s="93">
        <f t="shared" si="26"/>
        <v>0</v>
      </c>
      <c r="AD60" s="87"/>
      <c r="AE60" s="93">
        <f t="shared" si="5"/>
        <v>0</v>
      </c>
      <c r="AF60" s="87"/>
      <c r="AG60" s="93">
        <f t="shared" si="6"/>
        <v>0</v>
      </c>
      <c r="AH60" s="87"/>
      <c r="AI60" s="93">
        <f t="shared" si="7"/>
        <v>0</v>
      </c>
      <c r="AJ60" s="87"/>
      <c r="AK60" s="93">
        <f t="shared" si="8"/>
        <v>0</v>
      </c>
      <c r="AL60" s="87"/>
      <c r="AM60" s="93">
        <f t="shared" si="9"/>
        <v>0</v>
      </c>
      <c r="AN60" s="84"/>
      <c r="AO60" s="86">
        <f t="shared" si="10"/>
        <v>0</v>
      </c>
      <c r="AP60" s="84"/>
      <c r="AQ60" s="86">
        <f t="shared" si="11"/>
        <v>0</v>
      </c>
      <c r="AR60" s="84"/>
      <c r="AS60" s="86">
        <f t="shared" si="12"/>
        <v>0</v>
      </c>
      <c r="AT60" s="84"/>
      <c r="AU60" s="86">
        <f t="shared" si="13"/>
        <v>0</v>
      </c>
      <c r="AV60" s="84"/>
      <c r="AW60" s="86">
        <f t="shared" si="14"/>
        <v>0</v>
      </c>
      <c r="AX60" s="84"/>
      <c r="AY60" s="86">
        <f t="shared" si="15"/>
        <v>0</v>
      </c>
      <c r="AZ60" s="84"/>
      <c r="BA60" s="86">
        <f t="shared" si="16"/>
        <v>0</v>
      </c>
      <c r="BB60" s="84"/>
      <c r="BC60" s="89">
        <f t="shared" si="39"/>
        <v>0</v>
      </c>
      <c r="BD60" s="90">
        <f t="shared" si="17"/>
        <v>0</v>
      </c>
      <c r="BE60" s="91">
        <f t="shared" si="18"/>
        <v>2</v>
      </c>
      <c r="BF60" s="5">
        <f t="shared" si="27"/>
        <v>0</v>
      </c>
      <c r="BG60" s="282">
        <f t="shared" si="28"/>
        <v>0</v>
      </c>
      <c r="BH60" s="283">
        <f t="shared" si="29"/>
        <v>0</v>
      </c>
      <c r="BI60" s="284"/>
      <c r="BJ60" s="98">
        <f t="shared" si="30"/>
        <v>0</v>
      </c>
      <c r="BK60" s="5">
        <f t="shared" si="31"/>
        <v>0</v>
      </c>
      <c r="BL60" s="100">
        <f t="shared" si="32"/>
        <v>0</v>
      </c>
      <c r="BM60" s="5">
        <f t="shared" si="33"/>
        <v>0</v>
      </c>
      <c r="BN60" s="100">
        <f t="shared" si="34"/>
        <v>0</v>
      </c>
      <c r="BO60" s="5">
        <f t="shared" si="35"/>
        <v>0</v>
      </c>
      <c r="BP60" s="101">
        <f t="shared" si="36"/>
        <v>0</v>
      </c>
      <c r="BQ60" s="95">
        <f>IF($E$54:$E$100="P",IF(BP60&lt;=0.25,"B",IF(BP60&lt;=0.5,"MB",IF(BP60&lt;=0.75,"MA",IF(BP60&lt;=1,"A")))),0)</f>
        <v>0</v>
      </c>
      <c r="BR60" s="54"/>
      <c r="BS60" s="54"/>
      <c r="BT60" s="54"/>
      <c r="BU60" s="54"/>
      <c r="BV60" s="13"/>
    </row>
    <row r="61" spans="1:75" ht="12.75" customHeight="1" x14ac:dyDescent="0.2">
      <c r="A61" s="3"/>
      <c r="B61" s="5">
        <f t="shared" si="38"/>
        <v>8</v>
      </c>
      <c r="C61" s="309"/>
      <c r="D61" s="310"/>
      <c r="E61" s="14"/>
      <c r="F61" s="84"/>
      <c r="G61" s="93">
        <f t="shared" si="19"/>
        <v>0</v>
      </c>
      <c r="H61" s="84"/>
      <c r="I61" s="93">
        <f t="shared" si="20"/>
        <v>0</v>
      </c>
      <c r="J61" s="84"/>
      <c r="K61" s="93">
        <f t="shared" si="21"/>
        <v>0</v>
      </c>
      <c r="L61" s="84"/>
      <c r="M61" s="93">
        <f t="shared" si="22"/>
        <v>0</v>
      </c>
      <c r="N61" s="84"/>
      <c r="O61" s="93">
        <f t="shared" si="23"/>
        <v>0</v>
      </c>
      <c r="P61" s="84"/>
      <c r="Q61" s="93">
        <f t="shared" si="24"/>
        <v>0</v>
      </c>
      <c r="R61" s="84"/>
      <c r="S61" s="86">
        <f t="shared" si="25"/>
        <v>0</v>
      </c>
      <c r="T61" s="84"/>
      <c r="U61" s="86">
        <f t="shared" si="1"/>
        <v>0</v>
      </c>
      <c r="V61" s="84"/>
      <c r="W61" s="86">
        <f t="shared" si="2"/>
        <v>0</v>
      </c>
      <c r="X61" s="84"/>
      <c r="Y61" s="86">
        <f t="shared" si="3"/>
        <v>0</v>
      </c>
      <c r="Z61" s="87"/>
      <c r="AA61" s="93">
        <f t="shared" si="4"/>
        <v>0</v>
      </c>
      <c r="AB61" s="87"/>
      <c r="AC61" s="93">
        <f t="shared" si="26"/>
        <v>0</v>
      </c>
      <c r="AD61" s="87"/>
      <c r="AE61" s="93">
        <f t="shared" si="5"/>
        <v>0</v>
      </c>
      <c r="AF61" s="87"/>
      <c r="AG61" s="93">
        <f t="shared" si="6"/>
        <v>0</v>
      </c>
      <c r="AH61" s="87"/>
      <c r="AI61" s="93">
        <f t="shared" si="7"/>
        <v>0</v>
      </c>
      <c r="AJ61" s="87"/>
      <c r="AK61" s="93">
        <f t="shared" si="8"/>
        <v>0</v>
      </c>
      <c r="AL61" s="87"/>
      <c r="AM61" s="93">
        <f t="shared" si="9"/>
        <v>0</v>
      </c>
      <c r="AN61" s="84"/>
      <c r="AO61" s="86">
        <f t="shared" si="10"/>
        <v>0</v>
      </c>
      <c r="AP61" s="84"/>
      <c r="AQ61" s="86">
        <f t="shared" si="11"/>
        <v>0</v>
      </c>
      <c r="AR61" s="84"/>
      <c r="AS61" s="86">
        <f t="shared" si="12"/>
        <v>0</v>
      </c>
      <c r="AT61" s="84"/>
      <c r="AU61" s="86">
        <f t="shared" si="13"/>
        <v>0</v>
      </c>
      <c r="AV61" s="84"/>
      <c r="AW61" s="86">
        <f t="shared" si="14"/>
        <v>0</v>
      </c>
      <c r="AX61" s="84"/>
      <c r="AY61" s="86">
        <f t="shared" si="15"/>
        <v>0</v>
      </c>
      <c r="AZ61" s="84"/>
      <c r="BA61" s="86">
        <f t="shared" si="16"/>
        <v>0</v>
      </c>
      <c r="BB61" s="84"/>
      <c r="BC61" s="89">
        <f t="shared" si="39"/>
        <v>0</v>
      </c>
      <c r="BD61" s="90">
        <f t="shared" si="17"/>
        <v>0</v>
      </c>
      <c r="BE61" s="91">
        <f t="shared" si="18"/>
        <v>2</v>
      </c>
      <c r="BF61" s="5">
        <f t="shared" si="27"/>
        <v>0</v>
      </c>
      <c r="BG61" s="282">
        <f t="shared" si="28"/>
        <v>0</v>
      </c>
      <c r="BH61" s="283">
        <f t="shared" si="29"/>
        <v>0</v>
      </c>
      <c r="BI61" s="284"/>
      <c r="BJ61" s="98">
        <f t="shared" si="30"/>
        <v>0</v>
      </c>
      <c r="BK61" s="5">
        <f t="shared" si="31"/>
        <v>0</v>
      </c>
      <c r="BL61" s="100">
        <f>IF((E61="P"),(SUM(N61:S61)+SUM(X61:Y61)+SUM(AD61:AE61)+SUM(AL61:AM61)+SUM(AP61:AQ61)+SUM(AZ61:BA61))/8,0)</f>
        <v>0</v>
      </c>
      <c r="BM61" s="5">
        <f>IF($E$54:$E$100="P",IF(BL61&lt;=0.25,"B",IF(BL61&lt;=0.5,"MB",IF(BL61=0.75,"MA",IF(BL61&lt;=1,"A")))),0)</f>
        <v>0</v>
      </c>
      <c r="BN61" s="100">
        <f t="shared" si="34"/>
        <v>0</v>
      </c>
      <c r="BO61" s="5">
        <f t="shared" si="35"/>
        <v>0</v>
      </c>
      <c r="BP61" s="101">
        <f t="shared" si="36"/>
        <v>0</v>
      </c>
      <c r="BQ61" s="95">
        <f t="shared" si="37"/>
        <v>0</v>
      </c>
      <c r="BR61" s="54"/>
      <c r="BS61" s="54"/>
      <c r="BT61" s="54"/>
      <c r="BU61" s="54"/>
      <c r="BV61" s="13"/>
    </row>
    <row r="62" spans="1:75" ht="12.75" customHeight="1" x14ac:dyDescent="0.2">
      <c r="A62" s="3"/>
      <c r="B62" s="5">
        <f t="shared" si="38"/>
        <v>9</v>
      </c>
      <c r="C62" s="309"/>
      <c r="D62" s="310"/>
      <c r="E62" s="14"/>
      <c r="F62" s="84"/>
      <c r="G62" s="93">
        <f t="shared" si="19"/>
        <v>0</v>
      </c>
      <c r="H62" s="84"/>
      <c r="I62" s="93">
        <f t="shared" si="20"/>
        <v>0</v>
      </c>
      <c r="J62" s="84"/>
      <c r="K62" s="93">
        <f t="shared" si="21"/>
        <v>0</v>
      </c>
      <c r="L62" s="84"/>
      <c r="M62" s="93">
        <f t="shared" si="22"/>
        <v>0</v>
      </c>
      <c r="N62" s="84"/>
      <c r="O62" s="93">
        <f t="shared" si="23"/>
        <v>0</v>
      </c>
      <c r="P62" s="84"/>
      <c r="Q62" s="93">
        <f t="shared" si="24"/>
        <v>0</v>
      </c>
      <c r="R62" s="84"/>
      <c r="S62" s="86">
        <f t="shared" si="25"/>
        <v>0</v>
      </c>
      <c r="T62" s="84"/>
      <c r="U62" s="86">
        <f t="shared" si="1"/>
        <v>0</v>
      </c>
      <c r="V62" s="84"/>
      <c r="W62" s="86">
        <f t="shared" si="2"/>
        <v>0</v>
      </c>
      <c r="X62" s="84"/>
      <c r="Y62" s="86">
        <f t="shared" si="3"/>
        <v>0</v>
      </c>
      <c r="Z62" s="87"/>
      <c r="AA62" s="93">
        <f t="shared" si="4"/>
        <v>0</v>
      </c>
      <c r="AB62" s="87"/>
      <c r="AC62" s="93">
        <f t="shared" si="26"/>
        <v>0</v>
      </c>
      <c r="AD62" s="87"/>
      <c r="AE62" s="93">
        <f t="shared" si="5"/>
        <v>0</v>
      </c>
      <c r="AF62" s="87"/>
      <c r="AG62" s="93">
        <f t="shared" si="6"/>
        <v>0</v>
      </c>
      <c r="AH62" s="87"/>
      <c r="AI62" s="93">
        <f t="shared" si="7"/>
        <v>0</v>
      </c>
      <c r="AJ62" s="87"/>
      <c r="AK62" s="93">
        <f t="shared" si="8"/>
        <v>0</v>
      </c>
      <c r="AL62" s="87"/>
      <c r="AM62" s="93">
        <f t="shared" si="9"/>
        <v>0</v>
      </c>
      <c r="AN62" s="84"/>
      <c r="AO62" s="86">
        <f t="shared" si="10"/>
        <v>0</v>
      </c>
      <c r="AP62" s="84"/>
      <c r="AQ62" s="86">
        <f t="shared" si="11"/>
        <v>0</v>
      </c>
      <c r="AR62" s="84"/>
      <c r="AS62" s="86">
        <f t="shared" si="12"/>
        <v>0</v>
      </c>
      <c r="AT62" s="84"/>
      <c r="AU62" s="86">
        <f t="shared" si="13"/>
        <v>0</v>
      </c>
      <c r="AV62" s="84"/>
      <c r="AW62" s="86">
        <f t="shared" si="14"/>
        <v>0</v>
      </c>
      <c r="AX62" s="84"/>
      <c r="AY62" s="86">
        <f t="shared" si="15"/>
        <v>0</v>
      </c>
      <c r="AZ62" s="84"/>
      <c r="BA62" s="86">
        <f t="shared" si="16"/>
        <v>0</v>
      </c>
      <c r="BB62" s="84"/>
      <c r="BC62" s="89">
        <f t="shared" si="39"/>
        <v>0</v>
      </c>
      <c r="BD62" s="90">
        <f t="shared" si="17"/>
        <v>0</v>
      </c>
      <c r="BE62" s="91">
        <f t="shared" si="18"/>
        <v>2</v>
      </c>
      <c r="BF62" s="5">
        <f t="shared" si="27"/>
        <v>0</v>
      </c>
      <c r="BG62" s="282">
        <f>IF((E62="P"),BE62-$BE$103,0)</f>
        <v>0</v>
      </c>
      <c r="BH62" s="283">
        <f t="shared" si="29"/>
        <v>0</v>
      </c>
      <c r="BI62" s="284"/>
      <c r="BJ62" s="98">
        <f t="shared" si="30"/>
        <v>0</v>
      </c>
      <c r="BK62" s="5">
        <f t="shared" si="31"/>
        <v>0</v>
      </c>
      <c r="BL62" s="100">
        <f t="shared" si="32"/>
        <v>0</v>
      </c>
      <c r="BM62" s="5">
        <f t="shared" si="33"/>
        <v>0</v>
      </c>
      <c r="BN62" s="100">
        <f>IF((E62="P"),(SUM(H62:M62)+SUM(T62:W62)+SUM(Z62:AA62)+SUM(AF62:AG62)+SUM(AJ62:AK62)+SUM(AN62:AO62)+SUM(AR62:AW62))/12,0)</f>
        <v>0</v>
      </c>
      <c r="BO62" s="5">
        <f>IF($E$54:$E$100="P",IF(BN62&lt;=0.25,"B",IF(BN62&lt;=0.5,"MB",IF(BN62&lt;=0.75,"MA",IF(BN62&lt;=1,"A")))),0)</f>
        <v>0</v>
      </c>
      <c r="BP62" s="101">
        <f t="shared" si="36"/>
        <v>0</v>
      </c>
      <c r="BQ62" s="95">
        <f t="shared" si="37"/>
        <v>0</v>
      </c>
      <c r="BR62" s="54"/>
      <c r="BS62" s="54"/>
      <c r="BT62" s="54"/>
      <c r="BU62" s="54"/>
      <c r="BV62" s="13"/>
    </row>
    <row r="63" spans="1:75" ht="12.75" customHeight="1" x14ac:dyDescent="0.2">
      <c r="A63" s="3"/>
      <c r="B63" s="5">
        <f t="shared" si="38"/>
        <v>10</v>
      </c>
      <c r="C63" s="309"/>
      <c r="D63" s="310"/>
      <c r="E63" s="14"/>
      <c r="F63" s="84"/>
      <c r="G63" s="93">
        <f t="shared" si="19"/>
        <v>0</v>
      </c>
      <c r="H63" s="84"/>
      <c r="I63" s="93">
        <f t="shared" si="20"/>
        <v>0</v>
      </c>
      <c r="J63" s="84"/>
      <c r="K63" s="93">
        <f t="shared" si="21"/>
        <v>0</v>
      </c>
      <c r="L63" s="84"/>
      <c r="M63" s="93">
        <f t="shared" si="22"/>
        <v>0</v>
      </c>
      <c r="N63" s="84"/>
      <c r="O63" s="93">
        <f t="shared" si="23"/>
        <v>0</v>
      </c>
      <c r="P63" s="84"/>
      <c r="Q63" s="93">
        <f t="shared" si="24"/>
        <v>0</v>
      </c>
      <c r="R63" s="84"/>
      <c r="S63" s="86">
        <f t="shared" si="25"/>
        <v>0</v>
      </c>
      <c r="T63" s="84"/>
      <c r="U63" s="86">
        <f t="shared" si="1"/>
        <v>0</v>
      </c>
      <c r="V63" s="84"/>
      <c r="W63" s="86">
        <f t="shared" si="2"/>
        <v>0</v>
      </c>
      <c r="X63" s="84"/>
      <c r="Y63" s="86">
        <f t="shared" si="3"/>
        <v>0</v>
      </c>
      <c r="Z63" s="87"/>
      <c r="AA63" s="93">
        <f t="shared" si="4"/>
        <v>0</v>
      </c>
      <c r="AB63" s="87"/>
      <c r="AC63" s="93">
        <f t="shared" si="26"/>
        <v>0</v>
      </c>
      <c r="AD63" s="87"/>
      <c r="AE63" s="93">
        <f t="shared" si="5"/>
        <v>0</v>
      </c>
      <c r="AF63" s="87"/>
      <c r="AG63" s="93">
        <f t="shared" si="6"/>
        <v>0</v>
      </c>
      <c r="AH63" s="87"/>
      <c r="AI63" s="93">
        <f t="shared" si="7"/>
        <v>0</v>
      </c>
      <c r="AJ63" s="87"/>
      <c r="AK63" s="93">
        <f t="shared" si="8"/>
        <v>0</v>
      </c>
      <c r="AL63" s="87"/>
      <c r="AM63" s="93">
        <f t="shared" si="9"/>
        <v>0</v>
      </c>
      <c r="AN63" s="84"/>
      <c r="AO63" s="86">
        <f t="shared" si="10"/>
        <v>0</v>
      </c>
      <c r="AP63" s="84"/>
      <c r="AQ63" s="86">
        <f t="shared" si="11"/>
        <v>0</v>
      </c>
      <c r="AR63" s="84"/>
      <c r="AS63" s="86">
        <f t="shared" si="12"/>
        <v>0</v>
      </c>
      <c r="AT63" s="84"/>
      <c r="AU63" s="86">
        <f t="shared" si="13"/>
        <v>0</v>
      </c>
      <c r="AV63" s="84"/>
      <c r="AW63" s="86">
        <f t="shared" si="14"/>
        <v>0</v>
      </c>
      <c r="AX63" s="84"/>
      <c r="AY63" s="86">
        <f t="shared" si="15"/>
        <v>0</v>
      </c>
      <c r="AZ63" s="84"/>
      <c r="BA63" s="86">
        <f t="shared" si="16"/>
        <v>0</v>
      </c>
      <c r="BB63" s="84"/>
      <c r="BC63" s="89">
        <f t="shared" si="39"/>
        <v>0</v>
      </c>
      <c r="BD63" s="90">
        <f t="shared" si="17"/>
        <v>0</v>
      </c>
      <c r="BE63" s="91">
        <f t="shared" si="18"/>
        <v>2</v>
      </c>
      <c r="BF63" s="5">
        <f t="shared" si="27"/>
        <v>0</v>
      </c>
      <c r="BG63" s="282">
        <f t="shared" si="28"/>
        <v>0</v>
      </c>
      <c r="BH63" s="283">
        <f t="shared" si="29"/>
        <v>0</v>
      </c>
      <c r="BI63" s="284"/>
      <c r="BJ63" s="98">
        <f t="shared" si="30"/>
        <v>0</v>
      </c>
      <c r="BK63" s="5">
        <f t="shared" si="31"/>
        <v>0</v>
      </c>
      <c r="BL63" s="100">
        <f t="shared" si="32"/>
        <v>0</v>
      </c>
      <c r="BM63" s="5">
        <f t="shared" si="33"/>
        <v>0</v>
      </c>
      <c r="BN63" s="100">
        <f t="shared" si="34"/>
        <v>0</v>
      </c>
      <c r="BO63" s="5">
        <f t="shared" si="35"/>
        <v>0</v>
      </c>
      <c r="BP63" s="101">
        <f t="shared" si="36"/>
        <v>0</v>
      </c>
      <c r="BQ63" s="95">
        <f t="shared" si="37"/>
        <v>0</v>
      </c>
      <c r="BR63" s="54"/>
      <c r="BS63" s="54"/>
      <c r="BT63" s="54"/>
      <c r="BU63" s="54"/>
      <c r="BV63" s="13"/>
    </row>
    <row r="64" spans="1:75" ht="12.75" customHeight="1" x14ac:dyDescent="0.2">
      <c r="A64" s="3"/>
      <c r="B64" s="5">
        <f t="shared" si="38"/>
        <v>11</v>
      </c>
      <c r="C64" s="309"/>
      <c r="D64" s="310"/>
      <c r="E64" s="14"/>
      <c r="F64" s="84"/>
      <c r="G64" s="93">
        <f t="shared" si="19"/>
        <v>0</v>
      </c>
      <c r="H64" s="84"/>
      <c r="I64" s="93">
        <f t="shared" si="20"/>
        <v>0</v>
      </c>
      <c r="J64" s="84"/>
      <c r="K64" s="93">
        <f t="shared" si="21"/>
        <v>0</v>
      </c>
      <c r="L64" s="84"/>
      <c r="M64" s="93">
        <f t="shared" si="22"/>
        <v>0</v>
      </c>
      <c r="N64" s="84"/>
      <c r="O64" s="93">
        <f t="shared" si="23"/>
        <v>0</v>
      </c>
      <c r="P64" s="84"/>
      <c r="Q64" s="93">
        <f t="shared" si="24"/>
        <v>0</v>
      </c>
      <c r="R64" s="84"/>
      <c r="S64" s="86">
        <f t="shared" si="25"/>
        <v>0</v>
      </c>
      <c r="T64" s="84"/>
      <c r="U64" s="86">
        <f t="shared" si="1"/>
        <v>0</v>
      </c>
      <c r="V64" s="84"/>
      <c r="W64" s="86">
        <f t="shared" si="2"/>
        <v>0</v>
      </c>
      <c r="X64" s="84"/>
      <c r="Y64" s="86">
        <f t="shared" si="3"/>
        <v>0</v>
      </c>
      <c r="Z64" s="87"/>
      <c r="AA64" s="93">
        <f t="shared" si="4"/>
        <v>0</v>
      </c>
      <c r="AB64" s="87"/>
      <c r="AC64" s="93">
        <f t="shared" si="26"/>
        <v>0</v>
      </c>
      <c r="AD64" s="87"/>
      <c r="AE64" s="93">
        <f t="shared" si="5"/>
        <v>0</v>
      </c>
      <c r="AF64" s="87"/>
      <c r="AG64" s="93">
        <f t="shared" si="6"/>
        <v>0</v>
      </c>
      <c r="AH64" s="87"/>
      <c r="AI64" s="93">
        <f t="shared" si="7"/>
        <v>0</v>
      </c>
      <c r="AJ64" s="87"/>
      <c r="AK64" s="93">
        <f t="shared" si="8"/>
        <v>0</v>
      </c>
      <c r="AL64" s="87"/>
      <c r="AM64" s="93">
        <f t="shared" si="9"/>
        <v>0</v>
      </c>
      <c r="AN64" s="84"/>
      <c r="AO64" s="86">
        <f t="shared" si="10"/>
        <v>0</v>
      </c>
      <c r="AP64" s="84"/>
      <c r="AQ64" s="86">
        <f t="shared" si="11"/>
        <v>0</v>
      </c>
      <c r="AR64" s="84"/>
      <c r="AS64" s="86">
        <f t="shared" si="12"/>
        <v>0</v>
      </c>
      <c r="AT64" s="84"/>
      <c r="AU64" s="86">
        <f t="shared" si="13"/>
        <v>0</v>
      </c>
      <c r="AV64" s="84"/>
      <c r="AW64" s="86">
        <f t="shared" si="14"/>
        <v>0</v>
      </c>
      <c r="AX64" s="84"/>
      <c r="AY64" s="86">
        <f t="shared" si="15"/>
        <v>0</v>
      </c>
      <c r="AZ64" s="84"/>
      <c r="BA64" s="86">
        <f t="shared" si="16"/>
        <v>0</v>
      </c>
      <c r="BB64" s="84"/>
      <c r="BC64" s="89">
        <f t="shared" si="39"/>
        <v>0</v>
      </c>
      <c r="BD64" s="90">
        <f t="shared" si="17"/>
        <v>0</v>
      </c>
      <c r="BE64" s="91">
        <f t="shared" si="18"/>
        <v>2</v>
      </c>
      <c r="BF64" s="5">
        <f t="shared" si="27"/>
        <v>0</v>
      </c>
      <c r="BG64" s="282">
        <f t="shared" si="28"/>
        <v>0</v>
      </c>
      <c r="BH64" s="283">
        <f t="shared" si="29"/>
        <v>0</v>
      </c>
      <c r="BI64" s="284"/>
      <c r="BJ64" s="98">
        <f t="shared" si="30"/>
        <v>0</v>
      </c>
      <c r="BK64" s="5">
        <f>IF($E$54:$E$100="P",IF(BJ64&lt;=0.25,"B",IF(BJ64&lt;=0.5,"MB",IF(BJ64&lt;=0.75,"MA",IF(BJ64&lt;=1,"A")))),0)</f>
        <v>0</v>
      </c>
      <c r="BL64" s="100">
        <f t="shared" si="32"/>
        <v>0</v>
      </c>
      <c r="BM64" s="5">
        <f t="shared" si="33"/>
        <v>0</v>
      </c>
      <c r="BN64" s="100">
        <f t="shared" si="34"/>
        <v>0</v>
      </c>
      <c r="BO64" s="5">
        <f t="shared" si="35"/>
        <v>0</v>
      </c>
      <c r="BP64" s="101">
        <f t="shared" si="36"/>
        <v>0</v>
      </c>
      <c r="BQ64" s="95">
        <f t="shared" si="37"/>
        <v>0</v>
      </c>
      <c r="BR64" s="54"/>
      <c r="BS64" s="54"/>
      <c r="BT64" s="54"/>
      <c r="BU64" s="54"/>
      <c r="BV64" s="13"/>
    </row>
    <row r="65" spans="1:93" ht="12.75" customHeight="1" x14ac:dyDescent="0.2">
      <c r="A65" s="3"/>
      <c r="B65" s="5">
        <f t="shared" si="38"/>
        <v>12</v>
      </c>
      <c r="C65" s="309"/>
      <c r="D65" s="310"/>
      <c r="E65" s="14"/>
      <c r="F65" s="84"/>
      <c r="G65" s="93">
        <f t="shared" si="19"/>
        <v>0</v>
      </c>
      <c r="H65" s="84"/>
      <c r="I65" s="93">
        <f t="shared" si="20"/>
        <v>0</v>
      </c>
      <c r="J65" s="84"/>
      <c r="K65" s="93">
        <f t="shared" si="21"/>
        <v>0</v>
      </c>
      <c r="L65" s="84"/>
      <c r="M65" s="93">
        <f t="shared" si="22"/>
        <v>0</v>
      </c>
      <c r="N65" s="84"/>
      <c r="O65" s="93">
        <f t="shared" si="23"/>
        <v>0</v>
      </c>
      <c r="P65" s="84"/>
      <c r="Q65" s="93">
        <f t="shared" si="24"/>
        <v>0</v>
      </c>
      <c r="R65" s="84"/>
      <c r="S65" s="86">
        <f t="shared" si="25"/>
        <v>0</v>
      </c>
      <c r="T65" s="84"/>
      <c r="U65" s="86">
        <f t="shared" si="1"/>
        <v>0</v>
      </c>
      <c r="V65" s="84"/>
      <c r="W65" s="86">
        <f t="shared" si="2"/>
        <v>0</v>
      </c>
      <c r="X65" s="84"/>
      <c r="Y65" s="86">
        <f t="shared" si="3"/>
        <v>0</v>
      </c>
      <c r="Z65" s="87"/>
      <c r="AA65" s="93">
        <f t="shared" si="4"/>
        <v>0</v>
      </c>
      <c r="AB65" s="87"/>
      <c r="AC65" s="93">
        <f t="shared" si="26"/>
        <v>0</v>
      </c>
      <c r="AD65" s="87"/>
      <c r="AE65" s="93">
        <f t="shared" si="5"/>
        <v>0</v>
      </c>
      <c r="AF65" s="87"/>
      <c r="AG65" s="93">
        <f t="shared" si="6"/>
        <v>0</v>
      </c>
      <c r="AH65" s="87"/>
      <c r="AI65" s="93">
        <f t="shared" si="7"/>
        <v>0</v>
      </c>
      <c r="AJ65" s="87"/>
      <c r="AK65" s="93">
        <f t="shared" si="8"/>
        <v>0</v>
      </c>
      <c r="AL65" s="87"/>
      <c r="AM65" s="93">
        <f t="shared" si="9"/>
        <v>0</v>
      </c>
      <c r="AN65" s="84"/>
      <c r="AO65" s="86">
        <f t="shared" si="10"/>
        <v>0</v>
      </c>
      <c r="AP65" s="84"/>
      <c r="AQ65" s="86">
        <f t="shared" si="11"/>
        <v>0</v>
      </c>
      <c r="AR65" s="84"/>
      <c r="AS65" s="86">
        <f t="shared" si="12"/>
        <v>0</v>
      </c>
      <c r="AT65" s="84"/>
      <c r="AU65" s="86">
        <f t="shared" si="13"/>
        <v>0</v>
      </c>
      <c r="AV65" s="84"/>
      <c r="AW65" s="86">
        <f t="shared" si="14"/>
        <v>0</v>
      </c>
      <c r="AX65" s="84"/>
      <c r="AY65" s="86">
        <f t="shared" si="15"/>
        <v>0</v>
      </c>
      <c r="AZ65" s="84"/>
      <c r="BA65" s="86">
        <f t="shared" si="16"/>
        <v>0</v>
      </c>
      <c r="BB65" s="84"/>
      <c r="BC65" s="89">
        <f t="shared" si="39"/>
        <v>0</v>
      </c>
      <c r="BD65" s="90">
        <f t="shared" si="17"/>
        <v>0</v>
      </c>
      <c r="BE65" s="91">
        <f t="shared" si="18"/>
        <v>2</v>
      </c>
      <c r="BF65" s="5">
        <f t="shared" si="27"/>
        <v>0</v>
      </c>
      <c r="BG65" s="282">
        <f t="shared" si="28"/>
        <v>0</v>
      </c>
      <c r="BH65" s="283">
        <f t="shared" si="29"/>
        <v>0</v>
      </c>
      <c r="BI65" s="284"/>
      <c r="BJ65" s="98">
        <f t="shared" si="30"/>
        <v>0</v>
      </c>
      <c r="BK65" s="5">
        <f t="shared" si="31"/>
        <v>0</v>
      </c>
      <c r="BL65" s="100">
        <f t="shared" si="32"/>
        <v>0</v>
      </c>
      <c r="BM65" s="5">
        <f t="shared" si="33"/>
        <v>0</v>
      </c>
      <c r="BN65" s="100">
        <f t="shared" si="34"/>
        <v>0</v>
      </c>
      <c r="BO65" s="5">
        <f t="shared" si="35"/>
        <v>0</v>
      </c>
      <c r="BP65" s="101">
        <f t="shared" si="36"/>
        <v>0</v>
      </c>
      <c r="BQ65" s="95">
        <f t="shared" si="37"/>
        <v>0</v>
      </c>
      <c r="BR65" s="54"/>
      <c r="BS65" s="54"/>
      <c r="BT65" s="54"/>
      <c r="BU65" s="54"/>
      <c r="BV65" s="13"/>
    </row>
    <row r="66" spans="1:93" ht="12.75" customHeight="1" x14ac:dyDescent="0.2">
      <c r="A66" s="3"/>
      <c r="B66" s="5">
        <f t="shared" si="38"/>
        <v>13</v>
      </c>
      <c r="C66" s="309"/>
      <c r="D66" s="310"/>
      <c r="E66" s="14"/>
      <c r="F66" s="84"/>
      <c r="G66" s="93">
        <f t="shared" si="19"/>
        <v>0</v>
      </c>
      <c r="H66" s="84"/>
      <c r="I66" s="93">
        <f t="shared" si="20"/>
        <v>0</v>
      </c>
      <c r="J66" s="84"/>
      <c r="K66" s="93">
        <f t="shared" si="21"/>
        <v>0</v>
      </c>
      <c r="L66" s="84"/>
      <c r="M66" s="93">
        <f t="shared" si="22"/>
        <v>0</v>
      </c>
      <c r="N66" s="84"/>
      <c r="O66" s="93">
        <f t="shared" si="23"/>
        <v>0</v>
      </c>
      <c r="P66" s="84"/>
      <c r="Q66" s="93">
        <f t="shared" si="24"/>
        <v>0</v>
      </c>
      <c r="R66" s="84"/>
      <c r="S66" s="86">
        <f t="shared" si="25"/>
        <v>0</v>
      </c>
      <c r="T66" s="84"/>
      <c r="U66" s="86">
        <f t="shared" si="1"/>
        <v>0</v>
      </c>
      <c r="V66" s="84"/>
      <c r="W66" s="86">
        <f t="shared" si="2"/>
        <v>0</v>
      </c>
      <c r="X66" s="84"/>
      <c r="Y66" s="86">
        <f t="shared" si="3"/>
        <v>0</v>
      </c>
      <c r="Z66" s="87"/>
      <c r="AA66" s="93">
        <f t="shared" si="4"/>
        <v>0</v>
      </c>
      <c r="AB66" s="87"/>
      <c r="AC66" s="93">
        <f t="shared" si="26"/>
        <v>0</v>
      </c>
      <c r="AD66" s="87"/>
      <c r="AE66" s="93">
        <f t="shared" si="5"/>
        <v>0</v>
      </c>
      <c r="AF66" s="87"/>
      <c r="AG66" s="93">
        <f t="shared" si="6"/>
        <v>0</v>
      </c>
      <c r="AH66" s="87"/>
      <c r="AI66" s="93">
        <f t="shared" si="7"/>
        <v>0</v>
      </c>
      <c r="AJ66" s="87"/>
      <c r="AK66" s="93">
        <f t="shared" si="8"/>
        <v>0</v>
      </c>
      <c r="AL66" s="87"/>
      <c r="AM66" s="93">
        <f t="shared" si="9"/>
        <v>0</v>
      </c>
      <c r="AN66" s="84"/>
      <c r="AO66" s="86">
        <f t="shared" si="10"/>
        <v>0</v>
      </c>
      <c r="AP66" s="84"/>
      <c r="AQ66" s="86">
        <f t="shared" si="11"/>
        <v>0</v>
      </c>
      <c r="AR66" s="84"/>
      <c r="AS66" s="86">
        <f t="shared" si="12"/>
        <v>0</v>
      </c>
      <c r="AT66" s="84"/>
      <c r="AU66" s="86">
        <f t="shared" si="13"/>
        <v>0</v>
      </c>
      <c r="AV66" s="84"/>
      <c r="AW66" s="86">
        <f t="shared" si="14"/>
        <v>0</v>
      </c>
      <c r="AX66" s="84"/>
      <c r="AY66" s="86">
        <f t="shared" si="15"/>
        <v>0</v>
      </c>
      <c r="AZ66" s="84"/>
      <c r="BA66" s="86">
        <f t="shared" si="16"/>
        <v>0</v>
      </c>
      <c r="BB66" s="84"/>
      <c r="BC66" s="89">
        <f t="shared" si="39"/>
        <v>0</v>
      </c>
      <c r="BD66" s="90">
        <f t="shared" si="17"/>
        <v>0</v>
      </c>
      <c r="BE66" s="91">
        <f t="shared" si="18"/>
        <v>2</v>
      </c>
      <c r="BF66" s="5">
        <f t="shared" si="27"/>
        <v>0</v>
      </c>
      <c r="BG66" s="282">
        <f t="shared" si="28"/>
        <v>0</v>
      </c>
      <c r="BH66" s="283">
        <f t="shared" si="29"/>
        <v>0</v>
      </c>
      <c r="BI66" s="284"/>
      <c r="BJ66" s="98">
        <f t="shared" si="30"/>
        <v>0</v>
      </c>
      <c r="BK66" s="5">
        <f t="shared" si="31"/>
        <v>0</v>
      </c>
      <c r="BL66" s="100">
        <f t="shared" si="32"/>
        <v>0</v>
      </c>
      <c r="BM66" s="5">
        <f t="shared" si="33"/>
        <v>0</v>
      </c>
      <c r="BN66" s="100">
        <f t="shared" si="34"/>
        <v>0</v>
      </c>
      <c r="BO66" s="5">
        <f t="shared" si="35"/>
        <v>0</v>
      </c>
      <c r="BP66" s="101">
        <f t="shared" si="36"/>
        <v>0</v>
      </c>
      <c r="BQ66" s="95">
        <f t="shared" si="37"/>
        <v>0</v>
      </c>
      <c r="BR66" s="54"/>
      <c r="BS66" s="54"/>
      <c r="BT66" s="54"/>
      <c r="BU66" s="54"/>
      <c r="BV66" s="13"/>
    </row>
    <row r="67" spans="1:93" ht="12.75" customHeight="1" x14ac:dyDescent="0.2">
      <c r="A67" s="3"/>
      <c r="B67" s="5">
        <f t="shared" si="38"/>
        <v>14</v>
      </c>
      <c r="C67" s="309"/>
      <c r="D67" s="310"/>
      <c r="E67" s="14"/>
      <c r="F67" s="84"/>
      <c r="G67" s="93">
        <f t="shared" si="19"/>
        <v>0</v>
      </c>
      <c r="H67" s="84"/>
      <c r="I67" s="93">
        <f t="shared" si="20"/>
        <v>0</v>
      </c>
      <c r="J67" s="84"/>
      <c r="K67" s="93">
        <f t="shared" si="21"/>
        <v>0</v>
      </c>
      <c r="L67" s="84"/>
      <c r="M67" s="93">
        <f t="shared" si="22"/>
        <v>0</v>
      </c>
      <c r="N67" s="84"/>
      <c r="O67" s="93">
        <f t="shared" si="23"/>
        <v>0</v>
      </c>
      <c r="P67" s="84"/>
      <c r="Q67" s="93">
        <f t="shared" si="24"/>
        <v>0</v>
      </c>
      <c r="R67" s="84"/>
      <c r="S67" s="86">
        <f t="shared" si="25"/>
        <v>0</v>
      </c>
      <c r="T67" s="84"/>
      <c r="U67" s="86">
        <f t="shared" si="1"/>
        <v>0</v>
      </c>
      <c r="V67" s="84"/>
      <c r="W67" s="86">
        <f t="shared" si="2"/>
        <v>0</v>
      </c>
      <c r="X67" s="84"/>
      <c r="Y67" s="86">
        <f t="shared" si="3"/>
        <v>0</v>
      </c>
      <c r="Z67" s="87"/>
      <c r="AA67" s="93">
        <f t="shared" si="4"/>
        <v>0</v>
      </c>
      <c r="AB67" s="87"/>
      <c r="AC67" s="93">
        <f t="shared" si="26"/>
        <v>0</v>
      </c>
      <c r="AD67" s="87"/>
      <c r="AE67" s="93">
        <f t="shared" si="5"/>
        <v>0</v>
      </c>
      <c r="AF67" s="87"/>
      <c r="AG67" s="93">
        <f t="shared" si="6"/>
        <v>0</v>
      </c>
      <c r="AH67" s="87"/>
      <c r="AI67" s="93">
        <f t="shared" si="7"/>
        <v>0</v>
      </c>
      <c r="AJ67" s="87"/>
      <c r="AK67" s="93">
        <f t="shared" si="8"/>
        <v>0</v>
      </c>
      <c r="AL67" s="87"/>
      <c r="AM67" s="93">
        <f t="shared" si="9"/>
        <v>0</v>
      </c>
      <c r="AN67" s="84"/>
      <c r="AO67" s="86">
        <f t="shared" si="10"/>
        <v>0</v>
      </c>
      <c r="AP67" s="84"/>
      <c r="AQ67" s="86">
        <f t="shared" si="11"/>
        <v>0</v>
      </c>
      <c r="AR67" s="84"/>
      <c r="AS67" s="86">
        <f t="shared" si="12"/>
        <v>0</v>
      </c>
      <c r="AT67" s="84"/>
      <c r="AU67" s="86">
        <f t="shared" si="13"/>
        <v>0</v>
      </c>
      <c r="AV67" s="84"/>
      <c r="AW67" s="86">
        <f t="shared" si="14"/>
        <v>0</v>
      </c>
      <c r="AX67" s="84"/>
      <c r="AY67" s="86">
        <f t="shared" si="15"/>
        <v>0</v>
      </c>
      <c r="AZ67" s="84"/>
      <c r="BA67" s="86">
        <f t="shared" si="16"/>
        <v>0</v>
      </c>
      <c r="BB67" s="84"/>
      <c r="BC67" s="89">
        <f t="shared" si="39"/>
        <v>0</v>
      </c>
      <c r="BD67" s="90">
        <f t="shared" si="17"/>
        <v>0</v>
      </c>
      <c r="BE67" s="91">
        <f t="shared" si="18"/>
        <v>2</v>
      </c>
      <c r="BF67" s="5">
        <f t="shared" si="27"/>
        <v>0</v>
      </c>
      <c r="BG67" s="282">
        <f t="shared" si="28"/>
        <v>0</v>
      </c>
      <c r="BH67" s="283">
        <f t="shared" si="29"/>
        <v>0</v>
      </c>
      <c r="BI67" s="284"/>
      <c r="BJ67" s="98">
        <f t="shared" si="30"/>
        <v>0</v>
      </c>
      <c r="BK67" s="5">
        <f t="shared" si="31"/>
        <v>0</v>
      </c>
      <c r="BL67" s="100">
        <f t="shared" si="32"/>
        <v>0</v>
      </c>
      <c r="BM67" s="5">
        <f t="shared" si="33"/>
        <v>0</v>
      </c>
      <c r="BN67" s="100">
        <f t="shared" si="34"/>
        <v>0</v>
      </c>
      <c r="BO67" s="5">
        <f t="shared" si="35"/>
        <v>0</v>
      </c>
      <c r="BP67" s="101">
        <f t="shared" si="36"/>
        <v>0</v>
      </c>
      <c r="BQ67" s="95">
        <f t="shared" si="37"/>
        <v>0</v>
      </c>
      <c r="BR67" s="54"/>
      <c r="BS67" s="54"/>
      <c r="BT67" s="54"/>
      <c r="BU67" s="54"/>
      <c r="BV67" s="13"/>
    </row>
    <row r="68" spans="1:93" ht="12.75" customHeight="1" x14ac:dyDescent="0.2">
      <c r="A68" s="3"/>
      <c r="B68" s="5">
        <f t="shared" si="38"/>
        <v>15</v>
      </c>
      <c r="C68" s="309"/>
      <c r="D68" s="310"/>
      <c r="E68" s="14"/>
      <c r="F68" s="84"/>
      <c r="G68" s="93">
        <f t="shared" si="19"/>
        <v>0</v>
      </c>
      <c r="H68" s="84"/>
      <c r="I68" s="93">
        <f t="shared" si="20"/>
        <v>0</v>
      </c>
      <c r="J68" s="84"/>
      <c r="K68" s="93">
        <f t="shared" si="21"/>
        <v>0</v>
      </c>
      <c r="L68" s="84"/>
      <c r="M68" s="93">
        <f t="shared" si="22"/>
        <v>0</v>
      </c>
      <c r="N68" s="84"/>
      <c r="O68" s="93">
        <f t="shared" si="23"/>
        <v>0</v>
      </c>
      <c r="P68" s="84"/>
      <c r="Q68" s="93">
        <f t="shared" si="24"/>
        <v>0</v>
      </c>
      <c r="R68" s="84"/>
      <c r="S68" s="86">
        <f t="shared" si="25"/>
        <v>0</v>
      </c>
      <c r="T68" s="84"/>
      <c r="U68" s="86">
        <f t="shared" si="1"/>
        <v>0</v>
      </c>
      <c r="V68" s="84"/>
      <c r="W68" s="86">
        <f t="shared" si="2"/>
        <v>0</v>
      </c>
      <c r="X68" s="84"/>
      <c r="Y68" s="86">
        <f t="shared" si="3"/>
        <v>0</v>
      </c>
      <c r="Z68" s="87"/>
      <c r="AA68" s="93">
        <f t="shared" si="4"/>
        <v>0</v>
      </c>
      <c r="AB68" s="87"/>
      <c r="AC68" s="93">
        <f t="shared" si="26"/>
        <v>0</v>
      </c>
      <c r="AD68" s="87"/>
      <c r="AE68" s="93">
        <f t="shared" si="5"/>
        <v>0</v>
      </c>
      <c r="AF68" s="87"/>
      <c r="AG68" s="93">
        <f t="shared" si="6"/>
        <v>0</v>
      </c>
      <c r="AH68" s="87"/>
      <c r="AI68" s="93">
        <f t="shared" si="7"/>
        <v>0</v>
      </c>
      <c r="AJ68" s="87"/>
      <c r="AK68" s="93">
        <f t="shared" si="8"/>
        <v>0</v>
      </c>
      <c r="AL68" s="87"/>
      <c r="AM68" s="93">
        <f t="shared" si="9"/>
        <v>0</v>
      </c>
      <c r="AN68" s="84"/>
      <c r="AO68" s="86">
        <f t="shared" si="10"/>
        <v>0</v>
      </c>
      <c r="AP68" s="84"/>
      <c r="AQ68" s="86">
        <f t="shared" si="11"/>
        <v>0</v>
      </c>
      <c r="AR68" s="84"/>
      <c r="AS68" s="86">
        <f t="shared" si="12"/>
        <v>0</v>
      </c>
      <c r="AT68" s="84"/>
      <c r="AU68" s="86">
        <f t="shared" si="13"/>
        <v>0</v>
      </c>
      <c r="AV68" s="84"/>
      <c r="AW68" s="86">
        <f t="shared" si="14"/>
        <v>0</v>
      </c>
      <c r="AX68" s="84"/>
      <c r="AY68" s="86">
        <f t="shared" si="15"/>
        <v>0</v>
      </c>
      <c r="AZ68" s="84"/>
      <c r="BA68" s="86">
        <f t="shared" si="16"/>
        <v>0</v>
      </c>
      <c r="BB68" s="84"/>
      <c r="BC68" s="89">
        <f t="shared" si="39"/>
        <v>0</v>
      </c>
      <c r="BD68" s="90">
        <f t="shared" si="17"/>
        <v>0</v>
      </c>
      <c r="BE68" s="91">
        <f t="shared" si="18"/>
        <v>2</v>
      </c>
      <c r="BF68" s="5">
        <f t="shared" si="27"/>
        <v>0</v>
      </c>
      <c r="BG68" s="282">
        <f t="shared" si="28"/>
        <v>0</v>
      </c>
      <c r="BH68" s="283">
        <f t="shared" si="29"/>
        <v>0</v>
      </c>
      <c r="BI68" s="284"/>
      <c r="BJ68" s="98">
        <f t="shared" si="30"/>
        <v>0</v>
      </c>
      <c r="BK68" s="5">
        <f t="shared" si="31"/>
        <v>0</v>
      </c>
      <c r="BL68" s="100">
        <f t="shared" si="32"/>
        <v>0</v>
      </c>
      <c r="BM68" s="5">
        <f t="shared" si="33"/>
        <v>0</v>
      </c>
      <c r="BN68" s="100">
        <f t="shared" si="34"/>
        <v>0</v>
      </c>
      <c r="BO68" s="5">
        <f t="shared" si="35"/>
        <v>0</v>
      </c>
      <c r="BP68" s="101">
        <f t="shared" si="36"/>
        <v>0</v>
      </c>
      <c r="BQ68" s="95">
        <f t="shared" si="37"/>
        <v>0</v>
      </c>
      <c r="BR68" s="54"/>
      <c r="BS68" s="54"/>
      <c r="BT68" s="54"/>
      <c r="BU68" s="54"/>
      <c r="BV68" s="13"/>
      <c r="CL68" s="55"/>
      <c r="CM68" s="295"/>
      <c r="CN68" s="295"/>
      <c r="CO68" s="295"/>
    </row>
    <row r="69" spans="1:93" ht="12.75" customHeight="1" x14ac:dyDescent="0.2">
      <c r="A69" s="3"/>
      <c r="B69" s="5">
        <f t="shared" si="38"/>
        <v>16</v>
      </c>
      <c r="C69" s="309"/>
      <c r="D69" s="310"/>
      <c r="E69" s="14"/>
      <c r="F69" s="84"/>
      <c r="G69" s="93">
        <f t="shared" si="19"/>
        <v>0</v>
      </c>
      <c r="H69" s="84"/>
      <c r="I69" s="93">
        <f t="shared" si="20"/>
        <v>0</v>
      </c>
      <c r="J69" s="84"/>
      <c r="K69" s="93">
        <f t="shared" si="21"/>
        <v>0</v>
      </c>
      <c r="L69" s="84"/>
      <c r="M69" s="93">
        <f t="shared" si="22"/>
        <v>0</v>
      </c>
      <c r="N69" s="84"/>
      <c r="O69" s="93">
        <f t="shared" si="23"/>
        <v>0</v>
      </c>
      <c r="P69" s="84"/>
      <c r="Q69" s="93">
        <f t="shared" si="24"/>
        <v>0</v>
      </c>
      <c r="R69" s="84"/>
      <c r="S69" s="86">
        <f t="shared" si="25"/>
        <v>0</v>
      </c>
      <c r="T69" s="84"/>
      <c r="U69" s="86">
        <f t="shared" si="1"/>
        <v>0</v>
      </c>
      <c r="V69" s="84"/>
      <c r="W69" s="86">
        <f t="shared" si="2"/>
        <v>0</v>
      </c>
      <c r="X69" s="84"/>
      <c r="Y69" s="86">
        <f t="shared" si="3"/>
        <v>0</v>
      </c>
      <c r="Z69" s="87"/>
      <c r="AA69" s="93">
        <f t="shared" si="4"/>
        <v>0</v>
      </c>
      <c r="AB69" s="87"/>
      <c r="AC69" s="93">
        <f t="shared" si="26"/>
        <v>0</v>
      </c>
      <c r="AD69" s="87"/>
      <c r="AE69" s="93">
        <f t="shared" si="5"/>
        <v>0</v>
      </c>
      <c r="AF69" s="87"/>
      <c r="AG69" s="93">
        <f t="shared" si="6"/>
        <v>0</v>
      </c>
      <c r="AH69" s="87"/>
      <c r="AI69" s="93">
        <f t="shared" si="7"/>
        <v>0</v>
      </c>
      <c r="AJ69" s="87"/>
      <c r="AK69" s="93">
        <f t="shared" si="8"/>
        <v>0</v>
      </c>
      <c r="AL69" s="87"/>
      <c r="AM69" s="93">
        <f t="shared" si="9"/>
        <v>0</v>
      </c>
      <c r="AN69" s="84"/>
      <c r="AO69" s="86">
        <f t="shared" si="10"/>
        <v>0</v>
      </c>
      <c r="AP69" s="84"/>
      <c r="AQ69" s="86">
        <f t="shared" si="11"/>
        <v>0</v>
      </c>
      <c r="AR69" s="84"/>
      <c r="AS69" s="86">
        <f t="shared" si="12"/>
        <v>0</v>
      </c>
      <c r="AT69" s="84"/>
      <c r="AU69" s="86">
        <f t="shared" si="13"/>
        <v>0</v>
      </c>
      <c r="AV69" s="84"/>
      <c r="AW69" s="86">
        <f t="shared" si="14"/>
        <v>0</v>
      </c>
      <c r="AX69" s="84"/>
      <c r="AY69" s="86">
        <f t="shared" si="15"/>
        <v>0</v>
      </c>
      <c r="AZ69" s="84"/>
      <c r="BA69" s="86">
        <f t="shared" si="16"/>
        <v>0</v>
      </c>
      <c r="BB69" s="84"/>
      <c r="BC69" s="89">
        <f t="shared" si="39"/>
        <v>0</v>
      </c>
      <c r="BD69" s="90">
        <f t="shared" si="17"/>
        <v>0</v>
      </c>
      <c r="BE69" s="91">
        <f t="shared" si="18"/>
        <v>2</v>
      </c>
      <c r="BF69" s="5">
        <f t="shared" si="27"/>
        <v>0</v>
      </c>
      <c r="BG69" s="282">
        <f t="shared" si="28"/>
        <v>0</v>
      </c>
      <c r="BH69" s="283">
        <f t="shared" si="29"/>
        <v>0</v>
      </c>
      <c r="BI69" s="284"/>
      <c r="BJ69" s="98">
        <f t="shared" si="30"/>
        <v>0</v>
      </c>
      <c r="BK69" s="5">
        <f t="shared" si="31"/>
        <v>0</v>
      </c>
      <c r="BL69" s="100">
        <f t="shared" si="32"/>
        <v>0</v>
      </c>
      <c r="BM69" s="5">
        <f t="shared" si="33"/>
        <v>0</v>
      </c>
      <c r="BN69" s="100">
        <f t="shared" si="34"/>
        <v>0</v>
      </c>
      <c r="BO69" s="5">
        <f t="shared" si="35"/>
        <v>0</v>
      </c>
      <c r="BP69" s="101">
        <f t="shared" si="36"/>
        <v>0</v>
      </c>
      <c r="BQ69" s="95">
        <f t="shared" si="37"/>
        <v>0</v>
      </c>
      <c r="BR69" s="54"/>
      <c r="BS69" s="311" t="s">
        <v>37</v>
      </c>
      <c r="BT69" s="311" t="s">
        <v>35</v>
      </c>
      <c r="BU69" s="311" t="s">
        <v>36</v>
      </c>
      <c r="BV69" s="13"/>
      <c r="CL69" s="55"/>
      <c r="CM69" s="295"/>
      <c r="CN69" s="295"/>
      <c r="CO69" s="295"/>
    </row>
    <row r="70" spans="1:93" ht="12.75" customHeight="1" x14ac:dyDescent="0.2">
      <c r="A70" s="3"/>
      <c r="B70" s="5">
        <f t="shared" si="38"/>
        <v>17</v>
      </c>
      <c r="C70" s="309"/>
      <c r="D70" s="310"/>
      <c r="E70" s="14"/>
      <c r="F70" s="84"/>
      <c r="G70" s="93">
        <f t="shared" si="19"/>
        <v>0</v>
      </c>
      <c r="H70" s="84"/>
      <c r="I70" s="93">
        <f t="shared" si="20"/>
        <v>0</v>
      </c>
      <c r="J70" s="84"/>
      <c r="K70" s="93">
        <f t="shared" si="21"/>
        <v>0</v>
      </c>
      <c r="L70" s="84"/>
      <c r="M70" s="93">
        <f t="shared" si="22"/>
        <v>0</v>
      </c>
      <c r="N70" s="84"/>
      <c r="O70" s="93">
        <f t="shared" si="23"/>
        <v>0</v>
      </c>
      <c r="P70" s="84"/>
      <c r="Q70" s="93">
        <f t="shared" si="24"/>
        <v>0</v>
      </c>
      <c r="R70" s="84"/>
      <c r="S70" s="86">
        <f t="shared" si="25"/>
        <v>0</v>
      </c>
      <c r="T70" s="84"/>
      <c r="U70" s="86">
        <f t="shared" si="1"/>
        <v>0</v>
      </c>
      <c r="V70" s="84"/>
      <c r="W70" s="86">
        <f t="shared" si="2"/>
        <v>0</v>
      </c>
      <c r="X70" s="84"/>
      <c r="Y70" s="86">
        <f t="shared" si="3"/>
        <v>0</v>
      </c>
      <c r="Z70" s="87"/>
      <c r="AA70" s="93">
        <f t="shared" si="4"/>
        <v>0</v>
      </c>
      <c r="AB70" s="87"/>
      <c r="AC70" s="93">
        <f t="shared" si="26"/>
        <v>0</v>
      </c>
      <c r="AD70" s="87"/>
      <c r="AE70" s="93">
        <f t="shared" si="5"/>
        <v>0</v>
      </c>
      <c r="AF70" s="87"/>
      <c r="AG70" s="93">
        <f t="shared" si="6"/>
        <v>0</v>
      </c>
      <c r="AH70" s="87"/>
      <c r="AI70" s="93">
        <f t="shared" si="7"/>
        <v>0</v>
      </c>
      <c r="AJ70" s="87"/>
      <c r="AK70" s="93">
        <f t="shared" si="8"/>
        <v>0</v>
      </c>
      <c r="AL70" s="87"/>
      <c r="AM70" s="93">
        <f t="shared" si="9"/>
        <v>0</v>
      </c>
      <c r="AN70" s="84"/>
      <c r="AO70" s="86">
        <f t="shared" si="10"/>
        <v>0</v>
      </c>
      <c r="AP70" s="84"/>
      <c r="AQ70" s="86">
        <f t="shared" si="11"/>
        <v>0</v>
      </c>
      <c r="AR70" s="84"/>
      <c r="AS70" s="86">
        <f t="shared" si="12"/>
        <v>0</v>
      </c>
      <c r="AT70" s="84"/>
      <c r="AU70" s="86">
        <f t="shared" si="13"/>
        <v>0</v>
      </c>
      <c r="AV70" s="84"/>
      <c r="AW70" s="86">
        <f t="shared" si="14"/>
        <v>0</v>
      </c>
      <c r="AX70" s="84"/>
      <c r="AY70" s="86">
        <f t="shared" si="15"/>
        <v>0</v>
      </c>
      <c r="AZ70" s="84"/>
      <c r="BA70" s="86">
        <f t="shared" si="16"/>
        <v>0</v>
      </c>
      <c r="BB70" s="84"/>
      <c r="BC70" s="89">
        <f t="shared" si="39"/>
        <v>0</v>
      </c>
      <c r="BD70" s="90">
        <f t="shared" si="17"/>
        <v>0</v>
      </c>
      <c r="BE70" s="91">
        <f t="shared" si="18"/>
        <v>2</v>
      </c>
      <c r="BF70" s="5">
        <f t="shared" si="27"/>
        <v>0</v>
      </c>
      <c r="BG70" s="282">
        <f t="shared" si="28"/>
        <v>0</v>
      </c>
      <c r="BH70" s="283">
        <f t="shared" si="29"/>
        <v>0</v>
      </c>
      <c r="BI70" s="284"/>
      <c r="BJ70" s="98">
        <f t="shared" si="30"/>
        <v>0</v>
      </c>
      <c r="BK70" s="5">
        <f t="shared" si="31"/>
        <v>0</v>
      </c>
      <c r="BL70" s="100">
        <f t="shared" si="32"/>
        <v>0</v>
      </c>
      <c r="BM70" s="5">
        <f t="shared" si="33"/>
        <v>0</v>
      </c>
      <c r="BN70" s="100">
        <f t="shared" si="34"/>
        <v>0</v>
      </c>
      <c r="BO70" s="5">
        <f t="shared" si="35"/>
        <v>0</v>
      </c>
      <c r="BP70" s="101">
        <f t="shared" si="36"/>
        <v>0</v>
      </c>
      <c r="BQ70" s="95">
        <f t="shared" si="37"/>
        <v>0</v>
      </c>
      <c r="BR70" s="54"/>
      <c r="BS70" s="312"/>
      <c r="BT70" s="312"/>
      <c r="BU70" s="312"/>
      <c r="BV70" s="13"/>
      <c r="CL70" s="55"/>
      <c r="CM70" s="295"/>
      <c r="CN70" s="295"/>
      <c r="CO70" s="295"/>
    </row>
    <row r="71" spans="1:93" ht="12.75" customHeight="1" x14ac:dyDescent="0.2">
      <c r="A71" s="3"/>
      <c r="B71" s="5">
        <f t="shared" si="38"/>
        <v>18</v>
      </c>
      <c r="C71" s="309"/>
      <c r="D71" s="310"/>
      <c r="E71" s="14"/>
      <c r="F71" s="84"/>
      <c r="G71" s="93">
        <f t="shared" si="19"/>
        <v>0</v>
      </c>
      <c r="H71" s="84"/>
      <c r="I71" s="93">
        <f t="shared" si="20"/>
        <v>0</v>
      </c>
      <c r="J71" s="84"/>
      <c r="K71" s="93">
        <f t="shared" si="21"/>
        <v>0</v>
      </c>
      <c r="L71" s="84"/>
      <c r="M71" s="93">
        <f t="shared" si="22"/>
        <v>0</v>
      </c>
      <c r="N71" s="84"/>
      <c r="O71" s="93">
        <f t="shared" si="23"/>
        <v>0</v>
      </c>
      <c r="P71" s="84"/>
      <c r="Q71" s="93">
        <f t="shared" si="24"/>
        <v>0</v>
      </c>
      <c r="R71" s="84"/>
      <c r="S71" s="86">
        <f t="shared" si="25"/>
        <v>0</v>
      </c>
      <c r="T71" s="84"/>
      <c r="U71" s="86">
        <f t="shared" si="1"/>
        <v>0</v>
      </c>
      <c r="V71" s="84"/>
      <c r="W71" s="86">
        <f t="shared" si="2"/>
        <v>0</v>
      </c>
      <c r="X71" s="84"/>
      <c r="Y71" s="86">
        <f t="shared" si="3"/>
        <v>0</v>
      </c>
      <c r="Z71" s="87"/>
      <c r="AA71" s="93">
        <f t="shared" si="4"/>
        <v>0</v>
      </c>
      <c r="AB71" s="87"/>
      <c r="AC71" s="93">
        <f t="shared" si="26"/>
        <v>0</v>
      </c>
      <c r="AD71" s="87"/>
      <c r="AE71" s="93">
        <f t="shared" si="5"/>
        <v>0</v>
      </c>
      <c r="AF71" s="87"/>
      <c r="AG71" s="93">
        <f t="shared" si="6"/>
        <v>0</v>
      </c>
      <c r="AH71" s="87"/>
      <c r="AI71" s="93">
        <f t="shared" si="7"/>
        <v>0</v>
      </c>
      <c r="AJ71" s="87"/>
      <c r="AK71" s="93">
        <f t="shared" si="8"/>
        <v>0</v>
      </c>
      <c r="AL71" s="87"/>
      <c r="AM71" s="93">
        <f t="shared" si="9"/>
        <v>0</v>
      </c>
      <c r="AN71" s="84"/>
      <c r="AO71" s="86">
        <f t="shared" si="10"/>
        <v>0</v>
      </c>
      <c r="AP71" s="84"/>
      <c r="AQ71" s="86">
        <f t="shared" si="11"/>
        <v>0</v>
      </c>
      <c r="AR71" s="84"/>
      <c r="AS71" s="86">
        <f t="shared" si="12"/>
        <v>0</v>
      </c>
      <c r="AT71" s="84"/>
      <c r="AU71" s="86">
        <f t="shared" si="13"/>
        <v>0</v>
      </c>
      <c r="AV71" s="84"/>
      <c r="AW71" s="86">
        <f t="shared" si="14"/>
        <v>0</v>
      </c>
      <c r="AX71" s="84"/>
      <c r="AY71" s="86">
        <f t="shared" si="15"/>
        <v>0</v>
      </c>
      <c r="AZ71" s="84"/>
      <c r="BA71" s="86">
        <f t="shared" si="16"/>
        <v>0</v>
      </c>
      <c r="BB71" s="84"/>
      <c r="BC71" s="89">
        <f t="shared" si="39"/>
        <v>0</v>
      </c>
      <c r="BD71" s="90">
        <f t="shared" si="17"/>
        <v>0</v>
      </c>
      <c r="BE71" s="91">
        <f t="shared" si="18"/>
        <v>2</v>
      </c>
      <c r="BF71" s="5">
        <f t="shared" si="27"/>
        <v>0</v>
      </c>
      <c r="BG71" s="282">
        <f t="shared" si="28"/>
        <v>0</v>
      </c>
      <c r="BH71" s="283">
        <f t="shared" si="29"/>
        <v>0</v>
      </c>
      <c r="BI71" s="284"/>
      <c r="BJ71" s="98">
        <f t="shared" si="30"/>
        <v>0</v>
      </c>
      <c r="BK71" s="5">
        <f t="shared" si="31"/>
        <v>0</v>
      </c>
      <c r="BL71" s="100">
        <f>IF((E71="P"),(SUM(N71:S71)+SUM(X71:Y71)+SUM(AD71:AE71)+SUM(AL71:AM71)+SUM(AP71:AQ71)+SUM(AZ71:BA71))/8,0)</f>
        <v>0</v>
      </c>
      <c r="BM71" s="5">
        <f t="shared" si="33"/>
        <v>0</v>
      </c>
      <c r="BN71" s="100">
        <f t="shared" si="34"/>
        <v>0</v>
      </c>
      <c r="BO71" s="5">
        <f t="shared" si="35"/>
        <v>0</v>
      </c>
      <c r="BP71" s="101">
        <f t="shared" si="36"/>
        <v>0</v>
      </c>
      <c r="BQ71" s="95">
        <f t="shared" si="37"/>
        <v>0</v>
      </c>
      <c r="BR71" s="54"/>
      <c r="BS71" s="312"/>
      <c r="BT71" s="312"/>
      <c r="BU71" s="312"/>
      <c r="BV71" s="13"/>
      <c r="CL71" s="55"/>
      <c r="CM71" s="295"/>
      <c r="CN71" s="295"/>
      <c r="CO71" s="295"/>
    </row>
    <row r="72" spans="1:93" ht="12.75" customHeight="1" x14ac:dyDescent="0.2">
      <c r="A72" s="3"/>
      <c r="B72" s="5">
        <f t="shared" si="38"/>
        <v>19</v>
      </c>
      <c r="C72" s="309"/>
      <c r="D72" s="310"/>
      <c r="E72" s="14"/>
      <c r="F72" s="84"/>
      <c r="G72" s="93">
        <f t="shared" si="19"/>
        <v>0</v>
      </c>
      <c r="H72" s="84"/>
      <c r="I72" s="93">
        <f t="shared" si="20"/>
        <v>0</v>
      </c>
      <c r="J72" s="84"/>
      <c r="K72" s="93">
        <f t="shared" si="21"/>
        <v>0</v>
      </c>
      <c r="L72" s="84"/>
      <c r="M72" s="93">
        <f t="shared" si="22"/>
        <v>0</v>
      </c>
      <c r="N72" s="84"/>
      <c r="O72" s="93">
        <f t="shared" si="23"/>
        <v>0</v>
      </c>
      <c r="P72" s="84"/>
      <c r="Q72" s="93">
        <f t="shared" si="24"/>
        <v>0</v>
      </c>
      <c r="R72" s="84"/>
      <c r="S72" s="86">
        <f t="shared" si="25"/>
        <v>0</v>
      </c>
      <c r="T72" s="84"/>
      <c r="U72" s="86">
        <f t="shared" si="1"/>
        <v>0</v>
      </c>
      <c r="V72" s="84"/>
      <c r="W72" s="86">
        <f t="shared" si="2"/>
        <v>0</v>
      </c>
      <c r="X72" s="84"/>
      <c r="Y72" s="86">
        <f t="shared" si="3"/>
        <v>0</v>
      </c>
      <c r="Z72" s="87"/>
      <c r="AA72" s="93">
        <f t="shared" si="4"/>
        <v>0</v>
      </c>
      <c r="AB72" s="87"/>
      <c r="AC72" s="93">
        <f t="shared" si="26"/>
        <v>0</v>
      </c>
      <c r="AD72" s="87"/>
      <c r="AE72" s="93">
        <f t="shared" si="5"/>
        <v>0</v>
      </c>
      <c r="AF72" s="87"/>
      <c r="AG72" s="93">
        <f t="shared" si="6"/>
        <v>0</v>
      </c>
      <c r="AH72" s="87"/>
      <c r="AI72" s="93">
        <f t="shared" si="7"/>
        <v>0</v>
      </c>
      <c r="AJ72" s="87"/>
      <c r="AK72" s="93">
        <f t="shared" si="8"/>
        <v>0</v>
      </c>
      <c r="AL72" s="87"/>
      <c r="AM72" s="93">
        <f t="shared" si="9"/>
        <v>0</v>
      </c>
      <c r="AN72" s="84"/>
      <c r="AO72" s="86">
        <f t="shared" si="10"/>
        <v>0</v>
      </c>
      <c r="AP72" s="84"/>
      <c r="AQ72" s="86">
        <f t="shared" si="11"/>
        <v>0</v>
      </c>
      <c r="AR72" s="84"/>
      <c r="AS72" s="86">
        <f t="shared" si="12"/>
        <v>0</v>
      </c>
      <c r="AT72" s="84"/>
      <c r="AU72" s="86">
        <f t="shared" si="13"/>
        <v>0</v>
      </c>
      <c r="AV72" s="84"/>
      <c r="AW72" s="86">
        <f t="shared" si="14"/>
        <v>0</v>
      </c>
      <c r="AX72" s="84"/>
      <c r="AY72" s="86">
        <f t="shared" si="15"/>
        <v>0</v>
      </c>
      <c r="AZ72" s="84"/>
      <c r="BA72" s="86">
        <f t="shared" si="16"/>
        <v>0</v>
      </c>
      <c r="BB72" s="84"/>
      <c r="BC72" s="89">
        <f t="shared" si="39"/>
        <v>0</v>
      </c>
      <c r="BD72" s="90">
        <f t="shared" si="17"/>
        <v>0</v>
      </c>
      <c r="BE72" s="91">
        <f t="shared" si="18"/>
        <v>2</v>
      </c>
      <c r="BF72" s="5">
        <f t="shared" si="27"/>
        <v>0</v>
      </c>
      <c r="BG72" s="282">
        <f t="shared" si="28"/>
        <v>0</v>
      </c>
      <c r="BH72" s="283">
        <f t="shared" si="29"/>
        <v>0</v>
      </c>
      <c r="BI72" s="284"/>
      <c r="BJ72" s="98">
        <f t="shared" si="30"/>
        <v>0</v>
      </c>
      <c r="BK72" s="5">
        <f t="shared" si="31"/>
        <v>0</v>
      </c>
      <c r="BL72" s="100">
        <f t="shared" si="32"/>
        <v>0</v>
      </c>
      <c r="BM72" s="5">
        <f t="shared" si="33"/>
        <v>0</v>
      </c>
      <c r="BN72" s="100">
        <f t="shared" si="34"/>
        <v>0</v>
      </c>
      <c r="BO72" s="5">
        <f t="shared" si="35"/>
        <v>0</v>
      </c>
      <c r="BP72" s="101">
        <f t="shared" si="36"/>
        <v>0</v>
      </c>
      <c r="BQ72" s="95">
        <f t="shared" si="37"/>
        <v>0</v>
      </c>
      <c r="BR72" s="54"/>
      <c r="BS72" s="313"/>
      <c r="BT72" s="313"/>
      <c r="BU72" s="313"/>
      <c r="BV72" s="13"/>
      <c r="CL72" s="55"/>
      <c r="CM72" s="295"/>
      <c r="CN72" s="295"/>
      <c r="CO72" s="295"/>
    </row>
    <row r="73" spans="1:93" ht="12.75" customHeight="1" x14ac:dyDescent="0.2">
      <c r="A73" s="3"/>
      <c r="B73" s="5">
        <f t="shared" si="38"/>
        <v>20</v>
      </c>
      <c r="C73" s="309"/>
      <c r="D73" s="310"/>
      <c r="E73" s="14"/>
      <c r="F73" s="84"/>
      <c r="G73" s="93">
        <f t="shared" si="19"/>
        <v>0</v>
      </c>
      <c r="H73" s="84"/>
      <c r="I73" s="93">
        <f t="shared" si="20"/>
        <v>0</v>
      </c>
      <c r="J73" s="84"/>
      <c r="K73" s="93">
        <f t="shared" si="21"/>
        <v>0</v>
      </c>
      <c r="L73" s="84"/>
      <c r="M73" s="93">
        <f t="shared" si="22"/>
        <v>0</v>
      </c>
      <c r="N73" s="84"/>
      <c r="O73" s="93">
        <f t="shared" si="23"/>
        <v>0</v>
      </c>
      <c r="P73" s="84"/>
      <c r="Q73" s="93">
        <f t="shared" si="24"/>
        <v>0</v>
      </c>
      <c r="R73" s="84"/>
      <c r="S73" s="86">
        <f t="shared" si="25"/>
        <v>0</v>
      </c>
      <c r="T73" s="84"/>
      <c r="U73" s="86">
        <f t="shared" si="1"/>
        <v>0</v>
      </c>
      <c r="V73" s="84"/>
      <c r="W73" s="86">
        <f t="shared" si="2"/>
        <v>0</v>
      </c>
      <c r="X73" s="84"/>
      <c r="Y73" s="86">
        <f t="shared" si="3"/>
        <v>0</v>
      </c>
      <c r="Z73" s="87"/>
      <c r="AA73" s="93">
        <f t="shared" si="4"/>
        <v>0</v>
      </c>
      <c r="AB73" s="87"/>
      <c r="AC73" s="93">
        <f t="shared" si="26"/>
        <v>0</v>
      </c>
      <c r="AD73" s="87"/>
      <c r="AE73" s="93">
        <f t="shared" si="5"/>
        <v>0</v>
      </c>
      <c r="AF73" s="87"/>
      <c r="AG73" s="93">
        <f t="shared" si="6"/>
        <v>0</v>
      </c>
      <c r="AH73" s="87"/>
      <c r="AI73" s="93">
        <f t="shared" si="7"/>
        <v>0</v>
      </c>
      <c r="AJ73" s="87"/>
      <c r="AK73" s="93">
        <f t="shared" si="8"/>
        <v>0</v>
      </c>
      <c r="AL73" s="87"/>
      <c r="AM73" s="93">
        <f t="shared" si="9"/>
        <v>0</v>
      </c>
      <c r="AN73" s="84"/>
      <c r="AO73" s="86">
        <f t="shared" si="10"/>
        <v>0</v>
      </c>
      <c r="AP73" s="84"/>
      <c r="AQ73" s="86">
        <f t="shared" si="11"/>
        <v>0</v>
      </c>
      <c r="AR73" s="84"/>
      <c r="AS73" s="86">
        <f t="shared" si="12"/>
        <v>0</v>
      </c>
      <c r="AT73" s="84"/>
      <c r="AU73" s="86">
        <f t="shared" si="13"/>
        <v>0</v>
      </c>
      <c r="AV73" s="84"/>
      <c r="AW73" s="86">
        <f t="shared" si="14"/>
        <v>0</v>
      </c>
      <c r="AX73" s="84"/>
      <c r="AY73" s="86">
        <f t="shared" si="15"/>
        <v>0</v>
      </c>
      <c r="AZ73" s="84"/>
      <c r="BA73" s="86">
        <f t="shared" si="16"/>
        <v>0</v>
      </c>
      <c r="BB73" s="84"/>
      <c r="BC73" s="89">
        <f t="shared" si="39"/>
        <v>0</v>
      </c>
      <c r="BD73" s="90">
        <f t="shared" si="17"/>
        <v>0</v>
      </c>
      <c r="BE73" s="91">
        <f t="shared" si="18"/>
        <v>2</v>
      </c>
      <c r="BF73" s="5">
        <f t="shared" si="27"/>
        <v>0</v>
      </c>
      <c r="BG73" s="282">
        <f t="shared" si="28"/>
        <v>0</v>
      </c>
      <c r="BH73" s="283">
        <f t="shared" si="29"/>
        <v>0</v>
      </c>
      <c r="BI73" s="284"/>
      <c r="BJ73" s="98">
        <f t="shared" si="30"/>
        <v>0</v>
      </c>
      <c r="BK73" s="5">
        <f t="shared" si="31"/>
        <v>0</v>
      </c>
      <c r="BL73" s="100">
        <f t="shared" si="32"/>
        <v>0</v>
      </c>
      <c r="BM73" s="5">
        <f t="shared" si="33"/>
        <v>0</v>
      </c>
      <c r="BN73" s="100">
        <f t="shared" si="34"/>
        <v>0</v>
      </c>
      <c r="BO73" s="5">
        <f t="shared" si="35"/>
        <v>0</v>
      </c>
      <c r="BP73" s="101">
        <f t="shared" si="36"/>
        <v>0</v>
      </c>
      <c r="BQ73" s="95">
        <f t="shared" si="37"/>
        <v>0</v>
      </c>
      <c r="BR73" s="54"/>
      <c r="BS73" s="5">
        <f>IF(BD42:BD88&lt;="49",COUNTIF($BF$54:$BF$100,"INICIAL"))</f>
        <v>0</v>
      </c>
      <c r="BT73" s="5">
        <f>COUNTIF($BF$54:$BF$100,"INTERMEDIO")</f>
        <v>0</v>
      </c>
      <c r="BU73" s="5">
        <f>COUNTIF($BF$54:$BF$100,"AVANZADO")</f>
        <v>0</v>
      </c>
      <c r="BV73" s="13"/>
      <c r="CL73" s="55"/>
      <c r="CM73" s="295"/>
      <c r="CN73" s="295"/>
      <c r="CO73" s="295"/>
    </row>
    <row r="74" spans="1:93" ht="12.75" customHeight="1" x14ac:dyDescent="0.2">
      <c r="A74" s="3"/>
      <c r="B74" s="5">
        <f t="shared" si="38"/>
        <v>21</v>
      </c>
      <c r="C74" s="309"/>
      <c r="D74" s="310"/>
      <c r="E74" s="14"/>
      <c r="F74" s="84"/>
      <c r="G74" s="93">
        <f t="shared" si="19"/>
        <v>0</v>
      </c>
      <c r="H74" s="84"/>
      <c r="I74" s="93">
        <f t="shared" si="20"/>
        <v>0</v>
      </c>
      <c r="J74" s="84"/>
      <c r="K74" s="93">
        <f t="shared" si="21"/>
        <v>0</v>
      </c>
      <c r="L74" s="84"/>
      <c r="M74" s="93">
        <f t="shared" si="22"/>
        <v>0</v>
      </c>
      <c r="N74" s="84"/>
      <c r="O74" s="93">
        <f t="shared" si="23"/>
        <v>0</v>
      </c>
      <c r="P74" s="84"/>
      <c r="Q74" s="93">
        <f t="shared" si="24"/>
        <v>0</v>
      </c>
      <c r="R74" s="84"/>
      <c r="S74" s="86">
        <f t="shared" si="25"/>
        <v>0</v>
      </c>
      <c r="T74" s="84"/>
      <c r="U74" s="86">
        <f t="shared" si="1"/>
        <v>0</v>
      </c>
      <c r="V74" s="84"/>
      <c r="W74" s="86">
        <f t="shared" si="2"/>
        <v>0</v>
      </c>
      <c r="X74" s="84"/>
      <c r="Y74" s="86">
        <f t="shared" si="3"/>
        <v>0</v>
      </c>
      <c r="Z74" s="87"/>
      <c r="AA74" s="93">
        <f t="shared" si="4"/>
        <v>0</v>
      </c>
      <c r="AB74" s="87"/>
      <c r="AC74" s="93">
        <f t="shared" si="26"/>
        <v>0</v>
      </c>
      <c r="AD74" s="87"/>
      <c r="AE74" s="93">
        <f t="shared" si="5"/>
        <v>0</v>
      </c>
      <c r="AF74" s="87"/>
      <c r="AG74" s="93">
        <f t="shared" si="6"/>
        <v>0</v>
      </c>
      <c r="AH74" s="87"/>
      <c r="AI74" s="93">
        <f t="shared" si="7"/>
        <v>0</v>
      </c>
      <c r="AJ74" s="87"/>
      <c r="AK74" s="93">
        <f t="shared" si="8"/>
        <v>0</v>
      </c>
      <c r="AL74" s="87"/>
      <c r="AM74" s="93">
        <f t="shared" si="9"/>
        <v>0</v>
      </c>
      <c r="AN74" s="84"/>
      <c r="AO74" s="86">
        <f t="shared" si="10"/>
        <v>0</v>
      </c>
      <c r="AP74" s="84"/>
      <c r="AQ74" s="86">
        <f t="shared" si="11"/>
        <v>0</v>
      </c>
      <c r="AR74" s="84"/>
      <c r="AS74" s="86">
        <f t="shared" si="12"/>
        <v>0</v>
      </c>
      <c r="AT74" s="84"/>
      <c r="AU74" s="86">
        <f t="shared" si="13"/>
        <v>0</v>
      </c>
      <c r="AV74" s="84"/>
      <c r="AW74" s="86">
        <f t="shared" si="14"/>
        <v>0</v>
      </c>
      <c r="AX74" s="84"/>
      <c r="AY74" s="86">
        <f t="shared" si="15"/>
        <v>0</v>
      </c>
      <c r="AZ74" s="84"/>
      <c r="BA74" s="86">
        <f t="shared" si="16"/>
        <v>0</v>
      </c>
      <c r="BB74" s="84"/>
      <c r="BC74" s="89">
        <f t="shared" si="39"/>
        <v>0</v>
      </c>
      <c r="BD74" s="90">
        <f t="shared" si="17"/>
        <v>0</v>
      </c>
      <c r="BE74" s="91">
        <f t="shared" si="18"/>
        <v>2</v>
      </c>
      <c r="BF74" s="5">
        <f t="shared" si="27"/>
        <v>0</v>
      </c>
      <c r="BG74" s="282">
        <f t="shared" si="28"/>
        <v>0</v>
      </c>
      <c r="BH74" s="283">
        <f t="shared" si="29"/>
        <v>0</v>
      </c>
      <c r="BI74" s="284"/>
      <c r="BJ74" s="98">
        <f t="shared" si="30"/>
        <v>0</v>
      </c>
      <c r="BK74" s="5">
        <f t="shared" si="31"/>
        <v>0</v>
      </c>
      <c r="BL74" s="100">
        <f t="shared" si="32"/>
        <v>0</v>
      </c>
      <c r="BM74" s="5">
        <f t="shared" si="33"/>
        <v>0</v>
      </c>
      <c r="BN74" s="100">
        <f t="shared" si="34"/>
        <v>0</v>
      </c>
      <c r="BO74" s="5">
        <f t="shared" si="35"/>
        <v>0</v>
      </c>
      <c r="BP74" s="101">
        <f t="shared" si="36"/>
        <v>0</v>
      </c>
      <c r="BQ74" s="95">
        <f t="shared" si="37"/>
        <v>0</v>
      </c>
      <c r="BR74" s="54"/>
      <c r="BS74" s="160" t="e">
        <f>BS73*1/$F$11</f>
        <v>#DIV/0!</v>
      </c>
      <c r="BT74" s="160" t="e">
        <f>BT73*1/$F$11</f>
        <v>#DIV/0!</v>
      </c>
      <c r="BU74" s="160" t="e">
        <f>BU73*1/$F$11</f>
        <v>#DIV/0!</v>
      </c>
      <c r="BV74" s="13"/>
      <c r="CL74" s="51"/>
      <c r="CM74" s="295"/>
      <c r="CN74" s="295"/>
      <c r="CO74" s="295"/>
    </row>
    <row r="75" spans="1:93" ht="12.75" customHeight="1" x14ac:dyDescent="0.2">
      <c r="A75" s="3"/>
      <c r="B75" s="5">
        <f t="shared" si="38"/>
        <v>22</v>
      </c>
      <c r="C75" s="309"/>
      <c r="D75" s="310"/>
      <c r="E75" s="14"/>
      <c r="F75" s="84"/>
      <c r="G75" s="93">
        <f t="shared" si="19"/>
        <v>0</v>
      </c>
      <c r="H75" s="84"/>
      <c r="I75" s="93">
        <f t="shared" si="20"/>
        <v>0</v>
      </c>
      <c r="J75" s="84"/>
      <c r="K75" s="93">
        <f t="shared" si="21"/>
        <v>0</v>
      </c>
      <c r="L75" s="84"/>
      <c r="M75" s="93">
        <f t="shared" si="22"/>
        <v>0</v>
      </c>
      <c r="N75" s="84"/>
      <c r="O75" s="93">
        <f t="shared" si="23"/>
        <v>0</v>
      </c>
      <c r="P75" s="84"/>
      <c r="Q75" s="93">
        <f t="shared" si="24"/>
        <v>0</v>
      </c>
      <c r="R75" s="84"/>
      <c r="S75" s="86">
        <f t="shared" si="25"/>
        <v>0</v>
      </c>
      <c r="T75" s="84"/>
      <c r="U75" s="86">
        <f t="shared" si="1"/>
        <v>0</v>
      </c>
      <c r="V75" s="84"/>
      <c r="W75" s="86">
        <f t="shared" si="2"/>
        <v>0</v>
      </c>
      <c r="X75" s="84"/>
      <c r="Y75" s="86">
        <f t="shared" si="3"/>
        <v>0</v>
      </c>
      <c r="Z75" s="87"/>
      <c r="AA75" s="93">
        <f t="shared" si="4"/>
        <v>0</v>
      </c>
      <c r="AB75" s="87"/>
      <c r="AC75" s="93">
        <f t="shared" si="26"/>
        <v>0</v>
      </c>
      <c r="AD75" s="87"/>
      <c r="AE75" s="93">
        <f t="shared" si="5"/>
        <v>0</v>
      </c>
      <c r="AF75" s="87"/>
      <c r="AG75" s="93">
        <f t="shared" si="6"/>
        <v>0</v>
      </c>
      <c r="AH75" s="87"/>
      <c r="AI75" s="93">
        <f t="shared" si="7"/>
        <v>0</v>
      </c>
      <c r="AJ75" s="87"/>
      <c r="AK75" s="93">
        <f t="shared" si="8"/>
        <v>0</v>
      </c>
      <c r="AL75" s="87"/>
      <c r="AM75" s="93">
        <f t="shared" si="9"/>
        <v>0</v>
      </c>
      <c r="AN75" s="84"/>
      <c r="AO75" s="86">
        <f t="shared" si="10"/>
        <v>0</v>
      </c>
      <c r="AP75" s="84"/>
      <c r="AQ75" s="86">
        <f t="shared" si="11"/>
        <v>0</v>
      </c>
      <c r="AR75" s="84"/>
      <c r="AS75" s="86">
        <f t="shared" si="12"/>
        <v>0</v>
      </c>
      <c r="AT75" s="84"/>
      <c r="AU75" s="86">
        <f t="shared" si="13"/>
        <v>0</v>
      </c>
      <c r="AV75" s="84"/>
      <c r="AW75" s="86">
        <f t="shared" si="14"/>
        <v>0</v>
      </c>
      <c r="AX75" s="84"/>
      <c r="AY75" s="86">
        <f t="shared" si="15"/>
        <v>0</v>
      </c>
      <c r="AZ75" s="84"/>
      <c r="BA75" s="86">
        <f t="shared" si="16"/>
        <v>0</v>
      </c>
      <c r="BB75" s="84"/>
      <c r="BC75" s="89">
        <f t="shared" si="39"/>
        <v>0</v>
      </c>
      <c r="BD75" s="90">
        <f t="shared" si="17"/>
        <v>0</v>
      </c>
      <c r="BE75" s="91">
        <f t="shared" si="18"/>
        <v>2</v>
      </c>
      <c r="BF75" s="5">
        <f t="shared" si="27"/>
        <v>0</v>
      </c>
      <c r="BG75" s="282">
        <f t="shared" si="28"/>
        <v>0</v>
      </c>
      <c r="BH75" s="283">
        <f t="shared" si="29"/>
        <v>0</v>
      </c>
      <c r="BI75" s="284"/>
      <c r="BJ75" s="98">
        <f t="shared" si="30"/>
        <v>0</v>
      </c>
      <c r="BK75" s="5">
        <f t="shared" si="31"/>
        <v>0</v>
      </c>
      <c r="BL75" s="100">
        <f t="shared" si="32"/>
        <v>0</v>
      </c>
      <c r="BM75" s="5">
        <f t="shared" si="33"/>
        <v>0</v>
      </c>
      <c r="BN75" s="100">
        <f t="shared" si="34"/>
        <v>0</v>
      </c>
      <c r="BO75" s="5">
        <f t="shared" si="35"/>
        <v>0</v>
      </c>
      <c r="BP75" s="101">
        <f t="shared" si="36"/>
        <v>0</v>
      </c>
      <c r="BQ75" s="95">
        <f t="shared" si="37"/>
        <v>0</v>
      </c>
      <c r="BR75" s="54"/>
      <c r="BS75" s="54"/>
      <c r="BT75" s="54"/>
      <c r="BU75" s="54"/>
      <c r="BV75" s="13"/>
    </row>
    <row r="76" spans="1:93" ht="12.75" customHeight="1" x14ac:dyDescent="0.2">
      <c r="A76" s="3"/>
      <c r="B76" s="5">
        <f t="shared" si="38"/>
        <v>23</v>
      </c>
      <c r="C76" s="309"/>
      <c r="D76" s="310"/>
      <c r="E76" s="14"/>
      <c r="F76" s="84"/>
      <c r="G76" s="93">
        <f t="shared" si="19"/>
        <v>0</v>
      </c>
      <c r="H76" s="84"/>
      <c r="I76" s="93">
        <f t="shared" si="20"/>
        <v>0</v>
      </c>
      <c r="J76" s="84"/>
      <c r="K76" s="93">
        <f t="shared" si="21"/>
        <v>0</v>
      </c>
      <c r="L76" s="84"/>
      <c r="M76" s="93">
        <f t="shared" si="22"/>
        <v>0</v>
      </c>
      <c r="N76" s="84"/>
      <c r="O76" s="93">
        <f t="shared" si="23"/>
        <v>0</v>
      </c>
      <c r="P76" s="84"/>
      <c r="Q76" s="93">
        <f t="shared" si="24"/>
        <v>0</v>
      </c>
      <c r="R76" s="84"/>
      <c r="S76" s="86">
        <f t="shared" si="25"/>
        <v>0</v>
      </c>
      <c r="T76" s="84"/>
      <c r="U76" s="86">
        <f t="shared" si="1"/>
        <v>0</v>
      </c>
      <c r="V76" s="84"/>
      <c r="W76" s="86">
        <f t="shared" si="2"/>
        <v>0</v>
      </c>
      <c r="X76" s="84"/>
      <c r="Y76" s="86">
        <f t="shared" si="3"/>
        <v>0</v>
      </c>
      <c r="Z76" s="87"/>
      <c r="AA76" s="93">
        <f t="shared" si="4"/>
        <v>0</v>
      </c>
      <c r="AB76" s="87"/>
      <c r="AC76" s="93">
        <f t="shared" si="26"/>
        <v>0</v>
      </c>
      <c r="AD76" s="87"/>
      <c r="AE76" s="93">
        <f t="shared" si="5"/>
        <v>0</v>
      </c>
      <c r="AF76" s="87"/>
      <c r="AG76" s="93">
        <f t="shared" si="6"/>
        <v>0</v>
      </c>
      <c r="AH76" s="87"/>
      <c r="AI76" s="93">
        <f t="shared" si="7"/>
        <v>0</v>
      </c>
      <c r="AJ76" s="87"/>
      <c r="AK76" s="93">
        <f t="shared" si="8"/>
        <v>0</v>
      </c>
      <c r="AL76" s="87"/>
      <c r="AM76" s="93">
        <f t="shared" si="9"/>
        <v>0</v>
      </c>
      <c r="AN76" s="84"/>
      <c r="AO76" s="86">
        <f t="shared" si="10"/>
        <v>0</v>
      </c>
      <c r="AP76" s="84"/>
      <c r="AQ76" s="86">
        <f t="shared" si="11"/>
        <v>0</v>
      </c>
      <c r="AR76" s="84"/>
      <c r="AS76" s="86">
        <f t="shared" si="12"/>
        <v>0</v>
      </c>
      <c r="AT76" s="84"/>
      <c r="AU76" s="86">
        <f t="shared" si="13"/>
        <v>0</v>
      </c>
      <c r="AV76" s="84"/>
      <c r="AW76" s="86">
        <f t="shared" si="14"/>
        <v>0</v>
      </c>
      <c r="AX76" s="84"/>
      <c r="AY76" s="86">
        <f t="shared" si="15"/>
        <v>0</v>
      </c>
      <c r="AZ76" s="84"/>
      <c r="BA76" s="86">
        <f t="shared" si="16"/>
        <v>0</v>
      </c>
      <c r="BB76" s="84"/>
      <c r="BC76" s="89">
        <f t="shared" si="39"/>
        <v>0</v>
      </c>
      <c r="BD76" s="90">
        <f t="shared" si="17"/>
        <v>0</v>
      </c>
      <c r="BE76" s="91">
        <f t="shared" si="18"/>
        <v>2</v>
      </c>
      <c r="BF76" s="5">
        <f t="shared" si="27"/>
        <v>0</v>
      </c>
      <c r="BG76" s="282">
        <f t="shared" si="28"/>
        <v>0</v>
      </c>
      <c r="BH76" s="283">
        <f t="shared" si="29"/>
        <v>0</v>
      </c>
      <c r="BI76" s="284"/>
      <c r="BJ76" s="98">
        <f t="shared" si="30"/>
        <v>0</v>
      </c>
      <c r="BK76" s="5">
        <f t="shared" si="31"/>
        <v>0</v>
      </c>
      <c r="BL76" s="100">
        <f t="shared" si="32"/>
        <v>0</v>
      </c>
      <c r="BM76" s="5">
        <f t="shared" si="33"/>
        <v>0</v>
      </c>
      <c r="BN76" s="100">
        <f t="shared" si="34"/>
        <v>0</v>
      </c>
      <c r="BO76" s="5">
        <f t="shared" si="35"/>
        <v>0</v>
      </c>
      <c r="BP76" s="101">
        <f t="shared" si="36"/>
        <v>0</v>
      </c>
      <c r="BQ76" s="95">
        <f t="shared" si="37"/>
        <v>0</v>
      </c>
      <c r="BR76" s="54"/>
      <c r="BS76" s="54"/>
      <c r="BT76" s="54"/>
      <c r="BU76" s="54"/>
      <c r="BV76" s="13"/>
    </row>
    <row r="77" spans="1:93" ht="12.75" customHeight="1" x14ac:dyDescent="0.2">
      <c r="A77" s="3"/>
      <c r="B77" s="5">
        <f t="shared" si="38"/>
        <v>24</v>
      </c>
      <c r="C77" s="309"/>
      <c r="D77" s="310"/>
      <c r="E77" s="14"/>
      <c r="F77" s="84"/>
      <c r="G77" s="93">
        <f t="shared" si="19"/>
        <v>0</v>
      </c>
      <c r="H77" s="84"/>
      <c r="I77" s="93">
        <f t="shared" si="20"/>
        <v>0</v>
      </c>
      <c r="J77" s="84"/>
      <c r="K77" s="93">
        <f t="shared" si="21"/>
        <v>0</v>
      </c>
      <c r="L77" s="84"/>
      <c r="M77" s="93">
        <f t="shared" si="22"/>
        <v>0</v>
      </c>
      <c r="N77" s="84"/>
      <c r="O77" s="93">
        <f t="shared" si="23"/>
        <v>0</v>
      </c>
      <c r="P77" s="84"/>
      <c r="Q77" s="93">
        <f t="shared" si="24"/>
        <v>0</v>
      </c>
      <c r="R77" s="84"/>
      <c r="S77" s="86">
        <f t="shared" si="25"/>
        <v>0</v>
      </c>
      <c r="T77" s="84"/>
      <c r="U77" s="86">
        <f t="shared" si="1"/>
        <v>0</v>
      </c>
      <c r="V77" s="84"/>
      <c r="W77" s="86">
        <f t="shared" si="2"/>
        <v>0</v>
      </c>
      <c r="X77" s="84"/>
      <c r="Y77" s="86">
        <f t="shared" si="3"/>
        <v>0</v>
      </c>
      <c r="Z77" s="87"/>
      <c r="AA77" s="93">
        <f t="shared" si="4"/>
        <v>0</v>
      </c>
      <c r="AB77" s="87"/>
      <c r="AC77" s="93">
        <f t="shared" si="26"/>
        <v>0</v>
      </c>
      <c r="AD77" s="87"/>
      <c r="AE77" s="93">
        <f t="shared" si="5"/>
        <v>0</v>
      </c>
      <c r="AF77" s="87"/>
      <c r="AG77" s="93">
        <f t="shared" si="6"/>
        <v>0</v>
      </c>
      <c r="AH77" s="87"/>
      <c r="AI77" s="93">
        <f t="shared" si="7"/>
        <v>0</v>
      </c>
      <c r="AJ77" s="87"/>
      <c r="AK77" s="93">
        <f t="shared" si="8"/>
        <v>0</v>
      </c>
      <c r="AL77" s="87"/>
      <c r="AM77" s="93">
        <f t="shared" si="9"/>
        <v>0</v>
      </c>
      <c r="AN77" s="84"/>
      <c r="AO77" s="86">
        <f t="shared" si="10"/>
        <v>0</v>
      </c>
      <c r="AP77" s="84"/>
      <c r="AQ77" s="86">
        <f t="shared" si="11"/>
        <v>0</v>
      </c>
      <c r="AR77" s="84"/>
      <c r="AS77" s="86">
        <f t="shared" si="12"/>
        <v>0</v>
      </c>
      <c r="AT77" s="84"/>
      <c r="AU77" s="86">
        <f t="shared" si="13"/>
        <v>0</v>
      </c>
      <c r="AV77" s="84"/>
      <c r="AW77" s="86">
        <f t="shared" si="14"/>
        <v>0</v>
      </c>
      <c r="AX77" s="84"/>
      <c r="AY77" s="86">
        <f t="shared" si="15"/>
        <v>0</v>
      </c>
      <c r="AZ77" s="84"/>
      <c r="BA77" s="86">
        <f t="shared" si="16"/>
        <v>0</v>
      </c>
      <c r="BB77" s="84"/>
      <c r="BC77" s="89">
        <f t="shared" si="39"/>
        <v>0</v>
      </c>
      <c r="BD77" s="90">
        <f t="shared" si="17"/>
        <v>0</v>
      </c>
      <c r="BE77" s="91">
        <f t="shared" si="18"/>
        <v>2</v>
      </c>
      <c r="BF77" s="5">
        <f t="shared" si="27"/>
        <v>0</v>
      </c>
      <c r="BG77" s="282">
        <f t="shared" si="28"/>
        <v>0</v>
      </c>
      <c r="BH77" s="283">
        <f t="shared" si="29"/>
        <v>0</v>
      </c>
      <c r="BI77" s="284"/>
      <c r="BJ77" s="98">
        <f t="shared" si="30"/>
        <v>0</v>
      </c>
      <c r="BK77" s="5">
        <f t="shared" si="31"/>
        <v>0</v>
      </c>
      <c r="BL77" s="100">
        <f t="shared" si="32"/>
        <v>0</v>
      </c>
      <c r="BM77" s="5">
        <f t="shared" si="33"/>
        <v>0</v>
      </c>
      <c r="BN77" s="100">
        <f t="shared" si="34"/>
        <v>0</v>
      </c>
      <c r="BO77" s="5">
        <f t="shared" si="35"/>
        <v>0</v>
      </c>
      <c r="BP77" s="101">
        <f t="shared" si="36"/>
        <v>0</v>
      </c>
      <c r="BQ77" s="95">
        <f t="shared" si="37"/>
        <v>0</v>
      </c>
      <c r="BR77" s="54"/>
      <c r="BS77" s="54"/>
      <c r="BT77" s="54"/>
      <c r="BU77" s="54"/>
      <c r="BV77" s="13"/>
    </row>
    <row r="78" spans="1:93" ht="12.75" customHeight="1" x14ac:dyDescent="0.2">
      <c r="A78" s="3"/>
      <c r="B78" s="5">
        <f t="shared" si="38"/>
        <v>25</v>
      </c>
      <c r="C78" s="309"/>
      <c r="D78" s="310"/>
      <c r="E78" s="14"/>
      <c r="F78" s="84"/>
      <c r="G78" s="93">
        <f t="shared" si="19"/>
        <v>0</v>
      </c>
      <c r="H78" s="84"/>
      <c r="I78" s="93">
        <f t="shared" si="20"/>
        <v>0</v>
      </c>
      <c r="J78" s="84"/>
      <c r="K78" s="93">
        <f t="shared" si="21"/>
        <v>0</v>
      </c>
      <c r="L78" s="84"/>
      <c r="M78" s="93">
        <f t="shared" si="22"/>
        <v>0</v>
      </c>
      <c r="N78" s="84"/>
      <c r="O78" s="93">
        <f t="shared" si="23"/>
        <v>0</v>
      </c>
      <c r="P78" s="84"/>
      <c r="Q78" s="93">
        <f t="shared" si="24"/>
        <v>0</v>
      </c>
      <c r="R78" s="84"/>
      <c r="S78" s="86">
        <f t="shared" si="25"/>
        <v>0</v>
      </c>
      <c r="T78" s="84"/>
      <c r="U78" s="86">
        <f t="shared" si="1"/>
        <v>0</v>
      </c>
      <c r="V78" s="84"/>
      <c r="W78" s="86">
        <f t="shared" si="2"/>
        <v>0</v>
      </c>
      <c r="X78" s="84"/>
      <c r="Y78" s="86">
        <f t="shared" si="3"/>
        <v>0</v>
      </c>
      <c r="Z78" s="87"/>
      <c r="AA78" s="93">
        <f t="shared" si="4"/>
        <v>0</v>
      </c>
      <c r="AB78" s="87"/>
      <c r="AC78" s="93">
        <f t="shared" si="26"/>
        <v>0</v>
      </c>
      <c r="AD78" s="87"/>
      <c r="AE78" s="93">
        <f t="shared" si="5"/>
        <v>0</v>
      </c>
      <c r="AF78" s="87"/>
      <c r="AG78" s="93">
        <f t="shared" si="6"/>
        <v>0</v>
      </c>
      <c r="AH78" s="87"/>
      <c r="AI78" s="93">
        <f t="shared" si="7"/>
        <v>0</v>
      </c>
      <c r="AJ78" s="87"/>
      <c r="AK78" s="93">
        <f t="shared" si="8"/>
        <v>0</v>
      </c>
      <c r="AL78" s="87"/>
      <c r="AM78" s="93">
        <f t="shared" si="9"/>
        <v>0</v>
      </c>
      <c r="AN78" s="84"/>
      <c r="AO78" s="86">
        <f t="shared" si="10"/>
        <v>0</v>
      </c>
      <c r="AP78" s="84"/>
      <c r="AQ78" s="86">
        <f t="shared" si="11"/>
        <v>0</v>
      </c>
      <c r="AR78" s="84"/>
      <c r="AS78" s="86">
        <f t="shared" si="12"/>
        <v>0</v>
      </c>
      <c r="AT78" s="84"/>
      <c r="AU78" s="86">
        <f t="shared" si="13"/>
        <v>0</v>
      </c>
      <c r="AV78" s="84"/>
      <c r="AW78" s="86">
        <f t="shared" si="14"/>
        <v>0</v>
      </c>
      <c r="AX78" s="84"/>
      <c r="AY78" s="86">
        <f t="shared" si="15"/>
        <v>0</v>
      </c>
      <c r="AZ78" s="84"/>
      <c r="BA78" s="86">
        <f t="shared" si="16"/>
        <v>0</v>
      </c>
      <c r="BB78" s="84"/>
      <c r="BC78" s="89">
        <f t="shared" si="39"/>
        <v>0</v>
      </c>
      <c r="BD78" s="90">
        <f t="shared" si="17"/>
        <v>0</v>
      </c>
      <c r="BE78" s="91">
        <f t="shared" si="18"/>
        <v>2</v>
      </c>
      <c r="BF78" s="5">
        <f t="shared" si="27"/>
        <v>0</v>
      </c>
      <c r="BG78" s="282">
        <f t="shared" si="28"/>
        <v>0</v>
      </c>
      <c r="BH78" s="283">
        <f t="shared" si="29"/>
        <v>0</v>
      </c>
      <c r="BI78" s="284"/>
      <c r="BJ78" s="98">
        <f t="shared" si="30"/>
        <v>0</v>
      </c>
      <c r="BK78" s="5">
        <f t="shared" si="31"/>
        <v>0</v>
      </c>
      <c r="BL78" s="100">
        <f t="shared" si="32"/>
        <v>0</v>
      </c>
      <c r="BM78" s="5">
        <f t="shared" si="33"/>
        <v>0</v>
      </c>
      <c r="BN78" s="100">
        <f t="shared" si="34"/>
        <v>0</v>
      </c>
      <c r="BO78" s="5">
        <f t="shared" si="35"/>
        <v>0</v>
      </c>
      <c r="BP78" s="101">
        <f t="shared" si="36"/>
        <v>0</v>
      </c>
      <c r="BQ78" s="95">
        <f t="shared" si="37"/>
        <v>0</v>
      </c>
      <c r="BR78" s="54"/>
      <c r="BS78" s="54"/>
      <c r="BT78" s="54"/>
      <c r="BU78" s="54"/>
      <c r="BV78" s="13"/>
    </row>
    <row r="79" spans="1:93" ht="12.75" customHeight="1" x14ac:dyDescent="0.2">
      <c r="A79" s="3"/>
      <c r="B79" s="5">
        <f t="shared" si="38"/>
        <v>26</v>
      </c>
      <c r="C79" s="309"/>
      <c r="D79" s="310"/>
      <c r="E79" s="14"/>
      <c r="F79" s="84"/>
      <c r="G79" s="93">
        <f t="shared" si="19"/>
        <v>0</v>
      </c>
      <c r="H79" s="84"/>
      <c r="I79" s="93">
        <f t="shared" si="20"/>
        <v>0</v>
      </c>
      <c r="J79" s="84"/>
      <c r="K79" s="93">
        <f t="shared" si="21"/>
        <v>0</v>
      </c>
      <c r="L79" s="84"/>
      <c r="M79" s="93">
        <f t="shared" si="22"/>
        <v>0</v>
      </c>
      <c r="N79" s="84"/>
      <c r="O79" s="93">
        <f t="shared" si="23"/>
        <v>0</v>
      </c>
      <c r="P79" s="84"/>
      <c r="Q79" s="93">
        <f t="shared" si="24"/>
        <v>0</v>
      </c>
      <c r="R79" s="84"/>
      <c r="S79" s="86">
        <f t="shared" si="25"/>
        <v>0</v>
      </c>
      <c r="T79" s="84"/>
      <c r="U79" s="86">
        <f t="shared" si="1"/>
        <v>0</v>
      </c>
      <c r="V79" s="84"/>
      <c r="W79" s="86">
        <f t="shared" si="2"/>
        <v>0</v>
      </c>
      <c r="X79" s="84"/>
      <c r="Y79" s="86">
        <f t="shared" si="3"/>
        <v>0</v>
      </c>
      <c r="Z79" s="87"/>
      <c r="AA79" s="93">
        <f t="shared" si="4"/>
        <v>0</v>
      </c>
      <c r="AB79" s="87"/>
      <c r="AC79" s="93">
        <f t="shared" si="26"/>
        <v>0</v>
      </c>
      <c r="AD79" s="87"/>
      <c r="AE79" s="93">
        <f t="shared" si="5"/>
        <v>0</v>
      </c>
      <c r="AF79" s="87"/>
      <c r="AG79" s="93">
        <f t="shared" si="6"/>
        <v>0</v>
      </c>
      <c r="AH79" s="87"/>
      <c r="AI79" s="93">
        <f t="shared" si="7"/>
        <v>0</v>
      </c>
      <c r="AJ79" s="87"/>
      <c r="AK79" s="93">
        <f t="shared" si="8"/>
        <v>0</v>
      </c>
      <c r="AL79" s="87"/>
      <c r="AM79" s="93">
        <f t="shared" si="9"/>
        <v>0</v>
      </c>
      <c r="AN79" s="84"/>
      <c r="AO79" s="86">
        <f t="shared" si="10"/>
        <v>0</v>
      </c>
      <c r="AP79" s="84"/>
      <c r="AQ79" s="86">
        <f t="shared" si="11"/>
        <v>0</v>
      </c>
      <c r="AR79" s="84"/>
      <c r="AS79" s="86">
        <f t="shared" si="12"/>
        <v>0</v>
      </c>
      <c r="AT79" s="84"/>
      <c r="AU79" s="86">
        <f t="shared" si="13"/>
        <v>0</v>
      </c>
      <c r="AV79" s="84"/>
      <c r="AW79" s="86">
        <f t="shared" si="14"/>
        <v>0</v>
      </c>
      <c r="AX79" s="84"/>
      <c r="AY79" s="86">
        <f t="shared" si="15"/>
        <v>0</v>
      </c>
      <c r="AZ79" s="84"/>
      <c r="BA79" s="86">
        <f t="shared" si="16"/>
        <v>0</v>
      </c>
      <c r="BB79" s="84"/>
      <c r="BC79" s="89">
        <f t="shared" si="39"/>
        <v>0</v>
      </c>
      <c r="BD79" s="90">
        <f t="shared" si="17"/>
        <v>0</v>
      </c>
      <c r="BE79" s="91">
        <f t="shared" si="18"/>
        <v>2</v>
      </c>
      <c r="BF79" s="5">
        <f t="shared" si="27"/>
        <v>0</v>
      </c>
      <c r="BG79" s="282">
        <f t="shared" si="28"/>
        <v>0</v>
      </c>
      <c r="BH79" s="283">
        <f t="shared" si="29"/>
        <v>0</v>
      </c>
      <c r="BI79" s="284"/>
      <c r="BJ79" s="98">
        <f t="shared" si="30"/>
        <v>0</v>
      </c>
      <c r="BK79" s="5">
        <f t="shared" si="31"/>
        <v>0</v>
      </c>
      <c r="BL79" s="100">
        <f t="shared" si="32"/>
        <v>0</v>
      </c>
      <c r="BM79" s="5">
        <f t="shared" si="33"/>
        <v>0</v>
      </c>
      <c r="BN79" s="100">
        <f t="shared" si="34"/>
        <v>0</v>
      </c>
      <c r="BO79" s="5">
        <f t="shared" si="35"/>
        <v>0</v>
      </c>
      <c r="BP79" s="101">
        <f t="shared" si="36"/>
        <v>0</v>
      </c>
      <c r="BQ79" s="95">
        <f t="shared" si="37"/>
        <v>0</v>
      </c>
      <c r="BR79" s="54"/>
      <c r="BS79" s="54"/>
      <c r="BT79" s="54"/>
      <c r="BU79" s="54"/>
      <c r="BV79" s="13"/>
    </row>
    <row r="80" spans="1:93" ht="12.75" customHeight="1" x14ac:dyDescent="0.2">
      <c r="A80" s="3"/>
      <c r="B80" s="5">
        <f t="shared" si="38"/>
        <v>27</v>
      </c>
      <c r="C80" s="309"/>
      <c r="D80" s="310"/>
      <c r="E80" s="14"/>
      <c r="F80" s="84"/>
      <c r="G80" s="93">
        <f t="shared" si="19"/>
        <v>0</v>
      </c>
      <c r="H80" s="84"/>
      <c r="I80" s="93">
        <f t="shared" si="20"/>
        <v>0</v>
      </c>
      <c r="J80" s="84"/>
      <c r="K80" s="93">
        <f t="shared" si="21"/>
        <v>0</v>
      </c>
      <c r="L80" s="84"/>
      <c r="M80" s="93">
        <f t="shared" si="22"/>
        <v>0</v>
      </c>
      <c r="N80" s="84"/>
      <c r="O80" s="93">
        <f t="shared" si="23"/>
        <v>0</v>
      </c>
      <c r="P80" s="84"/>
      <c r="Q80" s="93">
        <f t="shared" si="24"/>
        <v>0</v>
      </c>
      <c r="R80" s="84"/>
      <c r="S80" s="86">
        <f t="shared" si="25"/>
        <v>0</v>
      </c>
      <c r="T80" s="84"/>
      <c r="U80" s="86">
        <f t="shared" si="1"/>
        <v>0</v>
      </c>
      <c r="V80" s="84"/>
      <c r="W80" s="86">
        <f t="shared" si="2"/>
        <v>0</v>
      </c>
      <c r="X80" s="84"/>
      <c r="Y80" s="86">
        <f t="shared" si="3"/>
        <v>0</v>
      </c>
      <c r="Z80" s="87"/>
      <c r="AA80" s="93">
        <f t="shared" si="4"/>
        <v>0</v>
      </c>
      <c r="AB80" s="87"/>
      <c r="AC80" s="93">
        <f t="shared" si="26"/>
        <v>0</v>
      </c>
      <c r="AD80" s="87"/>
      <c r="AE80" s="93">
        <f t="shared" si="5"/>
        <v>0</v>
      </c>
      <c r="AF80" s="87"/>
      <c r="AG80" s="93">
        <f t="shared" si="6"/>
        <v>0</v>
      </c>
      <c r="AH80" s="87"/>
      <c r="AI80" s="93">
        <f t="shared" si="7"/>
        <v>0</v>
      </c>
      <c r="AJ80" s="87"/>
      <c r="AK80" s="93">
        <f t="shared" si="8"/>
        <v>0</v>
      </c>
      <c r="AL80" s="87"/>
      <c r="AM80" s="93">
        <f t="shared" si="9"/>
        <v>0</v>
      </c>
      <c r="AN80" s="84"/>
      <c r="AO80" s="86">
        <f t="shared" si="10"/>
        <v>0</v>
      </c>
      <c r="AP80" s="84"/>
      <c r="AQ80" s="86">
        <f t="shared" si="11"/>
        <v>0</v>
      </c>
      <c r="AR80" s="84"/>
      <c r="AS80" s="86">
        <f t="shared" si="12"/>
        <v>0</v>
      </c>
      <c r="AT80" s="84"/>
      <c r="AU80" s="86">
        <f t="shared" si="13"/>
        <v>0</v>
      </c>
      <c r="AV80" s="84"/>
      <c r="AW80" s="86">
        <f t="shared" si="14"/>
        <v>0</v>
      </c>
      <c r="AX80" s="84"/>
      <c r="AY80" s="86">
        <f t="shared" si="15"/>
        <v>0</v>
      </c>
      <c r="AZ80" s="84"/>
      <c r="BA80" s="86">
        <f t="shared" si="16"/>
        <v>0</v>
      </c>
      <c r="BB80" s="84"/>
      <c r="BC80" s="89">
        <f t="shared" si="39"/>
        <v>0</v>
      </c>
      <c r="BD80" s="90">
        <f t="shared" si="17"/>
        <v>0</v>
      </c>
      <c r="BE80" s="91">
        <f t="shared" si="18"/>
        <v>2</v>
      </c>
      <c r="BF80" s="5">
        <f t="shared" si="27"/>
        <v>0</v>
      </c>
      <c r="BG80" s="282">
        <f t="shared" si="28"/>
        <v>0</v>
      </c>
      <c r="BH80" s="283">
        <f t="shared" si="29"/>
        <v>0</v>
      </c>
      <c r="BI80" s="284"/>
      <c r="BJ80" s="98">
        <f t="shared" si="30"/>
        <v>0</v>
      </c>
      <c r="BK80" s="5">
        <f t="shared" si="31"/>
        <v>0</v>
      </c>
      <c r="BL80" s="100">
        <f t="shared" si="32"/>
        <v>0</v>
      </c>
      <c r="BM80" s="5">
        <f t="shared" si="33"/>
        <v>0</v>
      </c>
      <c r="BN80" s="100">
        <f t="shared" si="34"/>
        <v>0</v>
      </c>
      <c r="BO80" s="5">
        <f t="shared" si="35"/>
        <v>0</v>
      </c>
      <c r="BP80" s="101">
        <f t="shared" si="36"/>
        <v>0</v>
      </c>
      <c r="BQ80" s="95">
        <f t="shared" si="37"/>
        <v>0</v>
      </c>
      <c r="BR80" s="54"/>
      <c r="BS80" s="54"/>
      <c r="BT80" s="54"/>
      <c r="BU80" s="54"/>
      <c r="BV80" s="13"/>
    </row>
    <row r="81" spans="1:74" ht="12.75" customHeight="1" x14ac:dyDescent="0.2">
      <c r="A81" s="3"/>
      <c r="B81" s="5">
        <f t="shared" si="38"/>
        <v>28</v>
      </c>
      <c r="C81" s="309"/>
      <c r="D81" s="310"/>
      <c r="E81" s="14"/>
      <c r="F81" s="84"/>
      <c r="G81" s="93">
        <f t="shared" si="19"/>
        <v>0</v>
      </c>
      <c r="H81" s="84"/>
      <c r="I81" s="93">
        <f t="shared" si="20"/>
        <v>0</v>
      </c>
      <c r="J81" s="84"/>
      <c r="K81" s="93">
        <f t="shared" si="21"/>
        <v>0</v>
      </c>
      <c r="L81" s="84"/>
      <c r="M81" s="93">
        <f t="shared" si="22"/>
        <v>0</v>
      </c>
      <c r="N81" s="84"/>
      <c r="O81" s="93">
        <f t="shared" si="23"/>
        <v>0</v>
      </c>
      <c r="P81" s="84"/>
      <c r="Q81" s="93">
        <f t="shared" si="24"/>
        <v>0</v>
      </c>
      <c r="R81" s="84"/>
      <c r="S81" s="86">
        <f t="shared" si="25"/>
        <v>0</v>
      </c>
      <c r="T81" s="84"/>
      <c r="U81" s="86">
        <f t="shared" si="1"/>
        <v>0</v>
      </c>
      <c r="V81" s="84"/>
      <c r="W81" s="86">
        <f t="shared" si="2"/>
        <v>0</v>
      </c>
      <c r="X81" s="84"/>
      <c r="Y81" s="86">
        <f t="shared" si="3"/>
        <v>0</v>
      </c>
      <c r="Z81" s="87"/>
      <c r="AA81" s="93">
        <f t="shared" si="4"/>
        <v>0</v>
      </c>
      <c r="AB81" s="87"/>
      <c r="AC81" s="93">
        <f t="shared" si="26"/>
        <v>0</v>
      </c>
      <c r="AD81" s="87"/>
      <c r="AE81" s="93">
        <f t="shared" si="5"/>
        <v>0</v>
      </c>
      <c r="AF81" s="87"/>
      <c r="AG81" s="93">
        <f t="shared" si="6"/>
        <v>0</v>
      </c>
      <c r="AH81" s="87"/>
      <c r="AI81" s="93">
        <f t="shared" si="7"/>
        <v>0</v>
      </c>
      <c r="AJ81" s="87"/>
      <c r="AK81" s="93">
        <f t="shared" si="8"/>
        <v>0</v>
      </c>
      <c r="AL81" s="87"/>
      <c r="AM81" s="93">
        <f t="shared" si="9"/>
        <v>0</v>
      </c>
      <c r="AN81" s="84"/>
      <c r="AO81" s="86">
        <f t="shared" si="10"/>
        <v>0</v>
      </c>
      <c r="AP81" s="84"/>
      <c r="AQ81" s="86">
        <f t="shared" si="11"/>
        <v>0</v>
      </c>
      <c r="AR81" s="84"/>
      <c r="AS81" s="86">
        <f t="shared" si="12"/>
        <v>0</v>
      </c>
      <c r="AT81" s="84"/>
      <c r="AU81" s="86">
        <f t="shared" si="13"/>
        <v>0</v>
      </c>
      <c r="AV81" s="84"/>
      <c r="AW81" s="86">
        <f t="shared" si="14"/>
        <v>0</v>
      </c>
      <c r="AX81" s="84"/>
      <c r="AY81" s="86">
        <f t="shared" si="15"/>
        <v>0</v>
      </c>
      <c r="AZ81" s="84"/>
      <c r="BA81" s="86">
        <f t="shared" si="16"/>
        <v>0</v>
      </c>
      <c r="BB81" s="84"/>
      <c r="BC81" s="89">
        <f t="shared" si="39"/>
        <v>0</v>
      </c>
      <c r="BD81" s="90">
        <f t="shared" si="17"/>
        <v>0</v>
      </c>
      <c r="BE81" s="91">
        <f t="shared" si="18"/>
        <v>2</v>
      </c>
      <c r="BF81" s="5">
        <f t="shared" si="27"/>
        <v>0</v>
      </c>
      <c r="BG81" s="282">
        <f t="shared" si="28"/>
        <v>0</v>
      </c>
      <c r="BH81" s="283">
        <f t="shared" si="29"/>
        <v>0</v>
      </c>
      <c r="BI81" s="284"/>
      <c r="BJ81" s="98">
        <f t="shared" si="30"/>
        <v>0</v>
      </c>
      <c r="BK81" s="5">
        <f t="shared" si="31"/>
        <v>0</v>
      </c>
      <c r="BL81" s="100">
        <f t="shared" si="32"/>
        <v>0</v>
      </c>
      <c r="BM81" s="5">
        <f t="shared" si="33"/>
        <v>0</v>
      </c>
      <c r="BN81" s="100">
        <f t="shared" si="34"/>
        <v>0</v>
      </c>
      <c r="BO81" s="5">
        <f t="shared" si="35"/>
        <v>0</v>
      </c>
      <c r="BP81" s="101">
        <f t="shared" si="36"/>
        <v>0</v>
      </c>
      <c r="BQ81" s="95">
        <f t="shared" si="37"/>
        <v>0</v>
      </c>
      <c r="BR81" s="54"/>
      <c r="BS81" s="302"/>
      <c r="BT81" s="302"/>
      <c r="BU81" s="302"/>
      <c r="BV81" s="13"/>
    </row>
    <row r="82" spans="1:74" ht="12.75" customHeight="1" x14ac:dyDescent="0.2">
      <c r="A82" s="3"/>
      <c r="B82" s="5">
        <f t="shared" si="38"/>
        <v>29</v>
      </c>
      <c r="C82" s="309"/>
      <c r="D82" s="310"/>
      <c r="E82" s="14"/>
      <c r="F82" s="84"/>
      <c r="G82" s="93">
        <f t="shared" si="19"/>
        <v>0</v>
      </c>
      <c r="H82" s="84"/>
      <c r="I82" s="93">
        <f t="shared" si="20"/>
        <v>0</v>
      </c>
      <c r="J82" s="84"/>
      <c r="K82" s="93">
        <f t="shared" si="21"/>
        <v>0</v>
      </c>
      <c r="L82" s="84"/>
      <c r="M82" s="93">
        <f t="shared" si="22"/>
        <v>0</v>
      </c>
      <c r="N82" s="84"/>
      <c r="O82" s="93">
        <f t="shared" si="23"/>
        <v>0</v>
      </c>
      <c r="P82" s="84"/>
      <c r="Q82" s="93">
        <f t="shared" si="24"/>
        <v>0</v>
      </c>
      <c r="R82" s="84"/>
      <c r="S82" s="86">
        <f t="shared" si="25"/>
        <v>0</v>
      </c>
      <c r="T82" s="84"/>
      <c r="U82" s="86">
        <f t="shared" si="1"/>
        <v>0</v>
      </c>
      <c r="V82" s="84"/>
      <c r="W82" s="86">
        <f t="shared" si="2"/>
        <v>0</v>
      </c>
      <c r="X82" s="84"/>
      <c r="Y82" s="86">
        <f t="shared" si="3"/>
        <v>0</v>
      </c>
      <c r="Z82" s="87"/>
      <c r="AA82" s="93">
        <f t="shared" si="4"/>
        <v>0</v>
      </c>
      <c r="AB82" s="87"/>
      <c r="AC82" s="93">
        <f t="shared" si="26"/>
        <v>0</v>
      </c>
      <c r="AD82" s="87"/>
      <c r="AE82" s="93">
        <f t="shared" si="5"/>
        <v>0</v>
      </c>
      <c r="AF82" s="87"/>
      <c r="AG82" s="93">
        <f t="shared" si="6"/>
        <v>0</v>
      </c>
      <c r="AH82" s="87"/>
      <c r="AI82" s="93">
        <f t="shared" si="7"/>
        <v>0</v>
      </c>
      <c r="AJ82" s="87"/>
      <c r="AK82" s="93">
        <f t="shared" si="8"/>
        <v>0</v>
      </c>
      <c r="AL82" s="87"/>
      <c r="AM82" s="93">
        <f t="shared" si="9"/>
        <v>0</v>
      </c>
      <c r="AN82" s="84"/>
      <c r="AO82" s="86">
        <f t="shared" si="10"/>
        <v>0</v>
      </c>
      <c r="AP82" s="84"/>
      <c r="AQ82" s="86">
        <f t="shared" si="11"/>
        <v>0</v>
      </c>
      <c r="AR82" s="84"/>
      <c r="AS82" s="86">
        <f t="shared" si="12"/>
        <v>0</v>
      </c>
      <c r="AT82" s="84"/>
      <c r="AU82" s="86">
        <f t="shared" si="13"/>
        <v>0</v>
      </c>
      <c r="AV82" s="84"/>
      <c r="AW82" s="86">
        <f t="shared" si="14"/>
        <v>0</v>
      </c>
      <c r="AX82" s="84"/>
      <c r="AY82" s="86">
        <f t="shared" si="15"/>
        <v>0</v>
      </c>
      <c r="AZ82" s="84"/>
      <c r="BA82" s="86">
        <f t="shared" si="16"/>
        <v>0</v>
      </c>
      <c r="BB82" s="84"/>
      <c r="BC82" s="89">
        <f t="shared" si="39"/>
        <v>0</v>
      </c>
      <c r="BD82" s="90">
        <f t="shared" si="17"/>
        <v>0</v>
      </c>
      <c r="BE82" s="91">
        <f t="shared" si="18"/>
        <v>2</v>
      </c>
      <c r="BF82" s="5">
        <f t="shared" si="27"/>
        <v>0</v>
      </c>
      <c r="BG82" s="282">
        <f t="shared" si="28"/>
        <v>0</v>
      </c>
      <c r="BH82" s="283">
        <f t="shared" si="29"/>
        <v>0</v>
      </c>
      <c r="BI82" s="284"/>
      <c r="BJ82" s="98">
        <f t="shared" si="30"/>
        <v>0</v>
      </c>
      <c r="BK82" s="5">
        <f t="shared" si="31"/>
        <v>0</v>
      </c>
      <c r="BL82" s="100">
        <f t="shared" si="32"/>
        <v>0</v>
      </c>
      <c r="BM82" s="5">
        <f t="shared" si="33"/>
        <v>0</v>
      </c>
      <c r="BN82" s="100">
        <f t="shared" si="34"/>
        <v>0</v>
      </c>
      <c r="BO82" s="5">
        <f t="shared" si="35"/>
        <v>0</v>
      </c>
      <c r="BP82" s="101">
        <f t="shared" si="36"/>
        <v>0</v>
      </c>
      <c r="BQ82" s="95">
        <f t="shared" si="37"/>
        <v>0</v>
      </c>
      <c r="BR82" s="54"/>
      <c r="BS82" s="302"/>
      <c r="BT82" s="302"/>
      <c r="BU82" s="302"/>
      <c r="BV82" s="13"/>
    </row>
    <row r="83" spans="1:74" ht="12.75" customHeight="1" x14ac:dyDescent="0.2">
      <c r="A83" s="3"/>
      <c r="B83" s="5">
        <f t="shared" si="38"/>
        <v>30</v>
      </c>
      <c r="C83" s="309"/>
      <c r="D83" s="310"/>
      <c r="E83" s="14"/>
      <c r="F83" s="84"/>
      <c r="G83" s="93">
        <f t="shared" si="19"/>
        <v>0</v>
      </c>
      <c r="H83" s="84"/>
      <c r="I83" s="93">
        <f t="shared" si="20"/>
        <v>0</v>
      </c>
      <c r="J83" s="84"/>
      <c r="K83" s="93">
        <f t="shared" si="21"/>
        <v>0</v>
      </c>
      <c r="L83" s="84"/>
      <c r="M83" s="93">
        <f t="shared" si="22"/>
        <v>0</v>
      </c>
      <c r="N83" s="84"/>
      <c r="O83" s="93">
        <f t="shared" si="23"/>
        <v>0</v>
      </c>
      <c r="P83" s="84"/>
      <c r="Q83" s="93">
        <f t="shared" si="24"/>
        <v>0</v>
      </c>
      <c r="R83" s="84"/>
      <c r="S83" s="86">
        <f t="shared" si="25"/>
        <v>0</v>
      </c>
      <c r="T83" s="84"/>
      <c r="U83" s="86">
        <f t="shared" si="1"/>
        <v>0</v>
      </c>
      <c r="V83" s="84"/>
      <c r="W83" s="86">
        <f t="shared" si="2"/>
        <v>0</v>
      </c>
      <c r="X83" s="84"/>
      <c r="Y83" s="86">
        <f t="shared" si="3"/>
        <v>0</v>
      </c>
      <c r="Z83" s="87"/>
      <c r="AA83" s="93">
        <f t="shared" si="4"/>
        <v>0</v>
      </c>
      <c r="AB83" s="87"/>
      <c r="AC83" s="93">
        <f t="shared" si="26"/>
        <v>0</v>
      </c>
      <c r="AD83" s="87"/>
      <c r="AE83" s="93">
        <f t="shared" si="5"/>
        <v>0</v>
      </c>
      <c r="AF83" s="87"/>
      <c r="AG83" s="93">
        <f t="shared" si="6"/>
        <v>0</v>
      </c>
      <c r="AH83" s="87"/>
      <c r="AI83" s="93">
        <f t="shared" si="7"/>
        <v>0</v>
      </c>
      <c r="AJ83" s="87"/>
      <c r="AK83" s="93">
        <f t="shared" si="8"/>
        <v>0</v>
      </c>
      <c r="AL83" s="87"/>
      <c r="AM83" s="93">
        <f t="shared" si="9"/>
        <v>0</v>
      </c>
      <c r="AN83" s="84"/>
      <c r="AO83" s="86">
        <f t="shared" si="10"/>
        <v>0</v>
      </c>
      <c r="AP83" s="84"/>
      <c r="AQ83" s="86">
        <f t="shared" si="11"/>
        <v>0</v>
      </c>
      <c r="AR83" s="84"/>
      <c r="AS83" s="86">
        <f t="shared" si="12"/>
        <v>0</v>
      </c>
      <c r="AT83" s="84"/>
      <c r="AU83" s="86">
        <f t="shared" si="13"/>
        <v>0</v>
      </c>
      <c r="AV83" s="84"/>
      <c r="AW83" s="86">
        <f t="shared" si="14"/>
        <v>0</v>
      </c>
      <c r="AX83" s="84"/>
      <c r="AY83" s="86">
        <f t="shared" si="15"/>
        <v>0</v>
      </c>
      <c r="AZ83" s="84"/>
      <c r="BA83" s="86">
        <f t="shared" si="16"/>
        <v>0</v>
      </c>
      <c r="BB83" s="84"/>
      <c r="BC83" s="89">
        <f t="shared" si="39"/>
        <v>0</v>
      </c>
      <c r="BD83" s="90">
        <f t="shared" si="17"/>
        <v>0</v>
      </c>
      <c r="BE83" s="91">
        <f t="shared" si="18"/>
        <v>2</v>
      </c>
      <c r="BF83" s="5">
        <f t="shared" si="27"/>
        <v>0</v>
      </c>
      <c r="BG83" s="282">
        <f t="shared" si="28"/>
        <v>0</v>
      </c>
      <c r="BH83" s="283">
        <f t="shared" si="29"/>
        <v>0</v>
      </c>
      <c r="BI83" s="284"/>
      <c r="BJ83" s="98">
        <f t="shared" si="30"/>
        <v>0</v>
      </c>
      <c r="BK83" s="5">
        <f t="shared" si="31"/>
        <v>0</v>
      </c>
      <c r="BL83" s="100">
        <f t="shared" si="32"/>
        <v>0</v>
      </c>
      <c r="BM83" s="5">
        <f t="shared" si="33"/>
        <v>0</v>
      </c>
      <c r="BN83" s="100">
        <f t="shared" si="34"/>
        <v>0</v>
      </c>
      <c r="BO83" s="5">
        <f t="shared" si="35"/>
        <v>0</v>
      </c>
      <c r="BP83" s="101">
        <f t="shared" si="36"/>
        <v>0</v>
      </c>
      <c r="BQ83" s="95">
        <f t="shared" si="37"/>
        <v>0</v>
      </c>
      <c r="BR83" s="54"/>
      <c r="BS83" s="302"/>
      <c r="BT83" s="302"/>
      <c r="BU83" s="302"/>
      <c r="BV83" s="13"/>
    </row>
    <row r="84" spans="1:74" ht="12.75" customHeight="1" x14ac:dyDescent="0.2">
      <c r="A84" s="3"/>
      <c r="B84" s="5">
        <f t="shared" si="38"/>
        <v>31</v>
      </c>
      <c r="C84" s="309"/>
      <c r="D84" s="310"/>
      <c r="E84" s="14"/>
      <c r="F84" s="84"/>
      <c r="G84" s="93">
        <f t="shared" si="19"/>
        <v>0</v>
      </c>
      <c r="H84" s="84"/>
      <c r="I84" s="93">
        <f t="shared" si="20"/>
        <v>0</v>
      </c>
      <c r="J84" s="84"/>
      <c r="K84" s="93">
        <f t="shared" si="21"/>
        <v>0</v>
      </c>
      <c r="L84" s="84"/>
      <c r="M84" s="93">
        <f t="shared" si="22"/>
        <v>0</v>
      </c>
      <c r="N84" s="84"/>
      <c r="O84" s="93">
        <f t="shared" si="23"/>
        <v>0</v>
      </c>
      <c r="P84" s="84"/>
      <c r="Q84" s="93">
        <f t="shared" si="24"/>
        <v>0</v>
      </c>
      <c r="R84" s="84"/>
      <c r="S84" s="86">
        <f t="shared" si="25"/>
        <v>0</v>
      </c>
      <c r="T84" s="84"/>
      <c r="U84" s="86">
        <f t="shared" si="1"/>
        <v>0</v>
      </c>
      <c r="V84" s="84"/>
      <c r="W84" s="86">
        <f t="shared" si="2"/>
        <v>0</v>
      </c>
      <c r="X84" s="84"/>
      <c r="Y84" s="86">
        <f t="shared" si="3"/>
        <v>0</v>
      </c>
      <c r="Z84" s="87"/>
      <c r="AA84" s="93">
        <f t="shared" si="4"/>
        <v>0</v>
      </c>
      <c r="AB84" s="87"/>
      <c r="AC84" s="93">
        <f t="shared" si="26"/>
        <v>0</v>
      </c>
      <c r="AD84" s="87"/>
      <c r="AE84" s="93">
        <f t="shared" si="5"/>
        <v>0</v>
      </c>
      <c r="AF84" s="87"/>
      <c r="AG84" s="93">
        <f t="shared" si="6"/>
        <v>0</v>
      </c>
      <c r="AH84" s="87"/>
      <c r="AI84" s="93">
        <f t="shared" si="7"/>
        <v>0</v>
      </c>
      <c r="AJ84" s="87"/>
      <c r="AK84" s="93">
        <f t="shared" si="8"/>
        <v>0</v>
      </c>
      <c r="AL84" s="87"/>
      <c r="AM84" s="93">
        <f t="shared" si="9"/>
        <v>0</v>
      </c>
      <c r="AN84" s="84"/>
      <c r="AO84" s="86">
        <f t="shared" si="10"/>
        <v>0</v>
      </c>
      <c r="AP84" s="84"/>
      <c r="AQ84" s="86">
        <f t="shared" si="11"/>
        <v>0</v>
      </c>
      <c r="AR84" s="84"/>
      <c r="AS84" s="86">
        <f t="shared" si="12"/>
        <v>0</v>
      </c>
      <c r="AT84" s="84"/>
      <c r="AU84" s="86">
        <f t="shared" si="13"/>
        <v>0</v>
      </c>
      <c r="AV84" s="84"/>
      <c r="AW84" s="86">
        <f t="shared" si="14"/>
        <v>0</v>
      </c>
      <c r="AX84" s="84"/>
      <c r="AY84" s="86">
        <f t="shared" si="15"/>
        <v>0</v>
      </c>
      <c r="AZ84" s="84"/>
      <c r="BA84" s="86">
        <f t="shared" si="16"/>
        <v>0</v>
      </c>
      <c r="BB84" s="84"/>
      <c r="BC84" s="89">
        <f t="shared" si="39"/>
        <v>0</v>
      </c>
      <c r="BD84" s="90">
        <f t="shared" si="17"/>
        <v>0</v>
      </c>
      <c r="BE84" s="91">
        <f t="shared" si="18"/>
        <v>2</v>
      </c>
      <c r="BF84" s="5">
        <f t="shared" si="27"/>
        <v>0</v>
      </c>
      <c r="BG84" s="282">
        <f t="shared" si="28"/>
        <v>0</v>
      </c>
      <c r="BH84" s="283">
        <f t="shared" si="29"/>
        <v>0</v>
      </c>
      <c r="BI84" s="284"/>
      <c r="BJ84" s="98">
        <f t="shared" si="30"/>
        <v>0</v>
      </c>
      <c r="BK84" s="5">
        <f t="shared" si="31"/>
        <v>0</v>
      </c>
      <c r="BL84" s="100">
        <f t="shared" si="32"/>
        <v>0</v>
      </c>
      <c r="BM84" s="5">
        <f t="shared" si="33"/>
        <v>0</v>
      </c>
      <c r="BN84" s="100">
        <f t="shared" si="34"/>
        <v>0</v>
      </c>
      <c r="BO84" s="5">
        <f t="shared" si="35"/>
        <v>0</v>
      </c>
      <c r="BP84" s="101">
        <f t="shared" si="36"/>
        <v>0</v>
      </c>
      <c r="BQ84" s="95">
        <f t="shared" si="37"/>
        <v>0</v>
      </c>
      <c r="BR84" s="54"/>
      <c r="BS84" s="302"/>
      <c r="BT84" s="302"/>
      <c r="BU84" s="302"/>
      <c r="BV84" s="13"/>
    </row>
    <row r="85" spans="1:74" ht="12.75" customHeight="1" x14ac:dyDescent="0.2">
      <c r="A85" s="3"/>
      <c r="B85" s="5">
        <f t="shared" si="38"/>
        <v>32</v>
      </c>
      <c r="C85" s="309"/>
      <c r="D85" s="310"/>
      <c r="E85" s="14"/>
      <c r="F85" s="84"/>
      <c r="G85" s="93">
        <f t="shared" si="19"/>
        <v>0</v>
      </c>
      <c r="H85" s="84"/>
      <c r="I85" s="93">
        <f t="shared" si="20"/>
        <v>0</v>
      </c>
      <c r="J85" s="84"/>
      <c r="K85" s="93">
        <f t="shared" si="21"/>
        <v>0</v>
      </c>
      <c r="L85" s="84"/>
      <c r="M85" s="93">
        <f t="shared" si="22"/>
        <v>0</v>
      </c>
      <c r="N85" s="84"/>
      <c r="O85" s="93">
        <f t="shared" si="23"/>
        <v>0</v>
      </c>
      <c r="P85" s="84"/>
      <c r="Q85" s="93">
        <f t="shared" si="24"/>
        <v>0</v>
      </c>
      <c r="R85" s="84"/>
      <c r="S85" s="86">
        <f t="shared" si="25"/>
        <v>0</v>
      </c>
      <c r="T85" s="84"/>
      <c r="U85" s="86">
        <f t="shared" si="1"/>
        <v>0</v>
      </c>
      <c r="V85" s="84"/>
      <c r="W85" s="86">
        <f t="shared" si="2"/>
        <v>0</v>
      </c>
      <c r="X85" s="84"/>
      <c r="Y85" s="86">
        <f t="shared" si="3"/>
        <v>0</v>
      </c>
      <c r="Z85" s="87"/>
      <c r="AA85" s="93">
        <f t="shared" si="4"/>
        <v>0</v>
      </c>
      <c r="AB85" s="87"/>
      <c r="AC85" s="93">
        <f t="shared" si="26"/>
        <v>0</v>
      </c>
      <c r="AD85" s="87"/>
      <c r="AE85" s="93">
        <f t="shared" si="5"/>
        <v>0</v>
      </c>
      <c r="AF85" s="87"/>
      <c r="AG85" s="93">
        <f t="shared" si="6"/>
        <v>0</v>
      </c>
      <c r="AH85" s="87"/>
      <c r="AI85" s="93">
        <f t="shared" si="7"/>
        <v>0</v>
      </c>
      <c r="AJ85" s="87"/>
      <c r="AK85" s="93">
        <f t="shared" si="8"/>
        <v>0</v>
      </c>
      <c r="AL85" s="87"/>
      <c r="AM85" s="93">
        <f t="shared" si="9"/>
        <v>0</v>
      </c>
      <c r="AN85" s="84"/>
      <c r="AO85" s="86">
        <f t="shared" si="10"/>
        <v>0</v>
      </c>
      <c r="AP85" s="84"/>
      <c r="AQ85" s="86">
        <f t="shared" si="11"/>
        <v>0</v>
      </c>
      <c r="AR85" s="84"/>
      <c r="AS85" s="86">
        <f t="shared" si="12"/>
        <v>0</v>
      </c>
      <c r="AT85" s="84"/>
      <c r="AU85" s="86">
        <f t="shared" si="13"/>
        <v>0</v>
      </c>
      <c r="AV85" s="84"/>
      <c r="AW85" s="86">
        <f t="shared" si="14"/>
        <v>0</v>
      </c>
      <c r="AX85" s="84"/>
      <c r="AY85" s="86">
        <f t="shared" si="15"/>
        <v>0</v>
      </c>
      <c r="AZ85" s="84"/>
      <c r="BA85" s="86">
        <f t="shared" si="16"/>
        <v>0</v>
      </c>
      <c r="BB85" s="84"/>
      <c r="BC85" s="89">
        <f t="shared" si="39"/>
        <v>0</v>
      </c>
      <c r="BD85" s="90">
        <f t="shared" si="17"/>
        <v>0</v>
      </c>
      <c r="BE85" s="91">
        <f t="shared" si="18"/>
        <v>2</v>
      </c>
      <c r="BF85" s="5">
        <f t="shared" si="27"/>
        <v>0</v>
      </c>
      <c r="BG85" s="282">
        <f t="shared" si="28"/>
        <v>0</v>
      </c>
      <c r="BH85" s="283">
        <f t="shared" si="29"/>
        <v>0</v>
      </c>
      <c r="BI85" s="284"/>
      <c r="BJ85" s="98">
        <f t="shared" si="30"/>
        <v>0</v>
      </c>
      <c r="BK85" s="5">
        <f t="shared" si="31"/>
        <v>0</v>
      </c>
      <c r="BL85" s="100">
        <f t="shared" si="32"/>
        <v>0</v>
      </c>
      <c r="BM85" s="5">
        <f t="shared" si="33"/>
        <v>0</v>
      </c>
      <c r="BN85" s="100">
        <f t="shared" si="34"/>
        <v>0</v>
      </c>
      <c r="BO85" s="5">
        <f t="shared" si="35"/>
        <v>0</v>
      </c>
      <c r="BP85" s="101">
        <f t="shared" si="36"/>
        <v>0</v>
      </c>
      <c r="BQ85" s="95">
        <f t="shared" si="37"/>
        <v>0</v>
      </c>
      <c r="BR85" s="54"/>
      <c r="BS85" s="54"/>
      <c r="BT85" s="54"/>
      <c r="BU85" s="54"/>
      <c r="BV85" s="13"/>
    </row>
    <row r="86" spans="1:74" ht="12.75" customHeight="1" x14ac:dyDescent="0.2">
      <c r="A86" s="3"/>
      <c r="B86" s="5">
        <f t="shared" si="38"/>
        <v>33</v>
      </c>
      <c r="C86" s="309"/>
      <c r="D86" s="310"/>
      <c r="E86" s="14"/>
      <c r="F86" s="84"/>
      <c r="G86" s="93">
        <f t="shared" si="19"/>
        <v>0</v>
      </c>
      <c r="H86" s="84"/>
      <c r="I86" s="93">
        <f t="shared" si="20"/>
        <v>0</v>
      </c>
      <c r="J86" s="84"/>
      <c r="K86" s="93">
        <f t="shared" si="21"/>
        <v>0</v>
      </c>
      <c r="L86" s="84"/>
      <c r="M86" s="93">
        <f t="shared" si="22"/>
        <v>0</v>
      </c>
      <c r="N86" s="84"/>
      <c r="O86" s="93">
        <f t="shared" si="23"/>
        <v>0</v>
      </c>
      <c r="P86" s="84"/>
      <c r="Q86" s="93">
        <f t="shared" si="24"/>
        <v>0</v>
      </c>
      <c r="R86" s="84"/>
      <c r="S86" s="86">
        <f t="shared" si="25"/>
        <v>0</v>
      </c>
      <c r="T86" s="84"/>
      <c r="U86" s="86">
        <f t="shared" si="1"/>
        <v>0</v>
      </c>
      <c r="V86" s="84"/>
      <c r="W86" s="86">
        <f t="shared" si="2"/>
        <v>0</v>
      </c>
      <c r="X86" s="84"/>
      <c r="Y86" s="86">
        <f t="shared" si="3"/>
        <v>0</v>
      </c>
      <c r="Z86" s="87"/>
      <c r="AA86" s="93">
        <f t="shared" si="4"/>
        <v>0</v>
      </c>
      <c r="AB86" s="87"/>
      <c r="AC86" s="93">
        <f t="shared" si="26"/>
        <v>0</v>
      </c>
      <c r="AD86" s="87"/>
      <c r="AE86" s="93">
        <f t="shared" si="5"/>
        <v>0</v>
      </c>
      <c r="AF86" s="87"/>
      <c r="AG86" s="93">
        <f t="shared" si="6"/>
        <v>0</v>
      </c>
      <c r="AH86" s="87"/>
      <c r="AI86" s="93">
        <f t="shared" si="7"/>
        <v>0</v>
      </c>
      <c r="AJ86" s="87"/>
      <c r="AK86" s="93">
        <f t="shared" si="8"/>
        <v>0</v>
      </c>
      <c r="AL86" s="87"/>
      <c r="AM86" s="93">
        <f t="shared" si="9"/>
        <v>0</v>
      </c>
      <c r="AN86" s="84"/>
      <c r="AO86" s="86">
        <f t="shared" si="10"/>
        <v>0</v>
      </c>
      <c r="AP86" s="84"/>
      <c r="AQ86" s="86">
        <f t="shared" si="11"/>
        <v>0</v>
      </c>
      <c r="AR86" s="84"/>
      <c r="AS86" s="86">
        <f t="shared" si="12"/>
        <v>0</v>
      </c>
      <c r="AT86" s="84"/>
      <c r="AU86" s="86">
        <f t="shared" si="13"/>
        <v>0</v>
      </c>
      <c r="AV86" s="84"/>
      <c r="AW86" s="86">
        <f t="shared" si="14"/>
        <v>0</v>
      </c>
      <c r="AX86" s="84"/>
      <c r="AY86" s="86">
        <f t="shared" si="15"/>
        <v>0</v>
      </c>
      <c r="AZ86" s="84"/>
      <c r="BA86" s="86">
        <f t="shared" si="16"/>
        <v>0</v>
      </c>
      <c r="BB86" s="84"/>
      <c r="BC86" s="89">
        <f t="shared" si="39"/>
        <v>0</v>
      </c>
      <c r="BD86" s="90">
        <f t="shared" si="17"/>
        <v>0</v>
      </c>
      <c r="BE86" s="91">
        <f t="shared" si="18"/>
        <v>2</v>
      </c>
      <c r="BF86" s="5">
        <f t="shared" si="27"/>
        <v>0</v>
      </c>
      <c r="BG86" s="282">
        <f t="shared" si="28"/>
        <v>0</v>
      </c>
      <c r="BH86" s="283">
        <f t="shared" si="29"/>
        <v>0</v>
      </c>
      <c r="BI86" s="284"/>
      <c r="BJ86" s="98">
        <f t="shared" si="30"/>
        <v>0</v>
      </c>
      <c r="BK86" s="5">
        <f t="shared" si="31"/>
        <v>0</v>
      </c>
      <c r="BL86" s="100">
        <f t="shared" si="32"/>
        <v>0</v>
      </c>
      <c r="BM86" s="5">
        <f t="shared" si="33"/>
        <v>0</v>
      </c>
      <c r="BN86" s="100">
        <f t="shared" si="34"/>
        <v>0</v>
      </c>
      <c r="BO86" s="5">
        <f t="shared" si="35"/>
        <v>0</v>
      </c>
      <c r="BP86" s="101">
        <f t="shared" si="36"/>
        <v>0</v>
      </c>
      <c r="BQ86" s="95">
        <f t="shared" si="37"/>
        <v>0</v>
      </c>
      <c r="BR86" s="54"/>
      <c r="BS86" s="126"/>
      <c r="BT86" s="126"/>
      <c r="BU86" s="126"/>
      <c r="BV86" s="13"/>
    </row>
    <row r="87" spans="1:74" ht="12.75" customHeight="1" x14ac:dyDescent="0.2">
      <c r="A87" s="3"/>
      <c r="B87" s="5">
        <f t="shared" si="38"/>
        <v>34</v>
      </c>
      <c r="C87" s="309"/>
      <c r="D87" s="310"/>
      <c r="E87" s="14"/>
      <c r="F87" s="84"/>
      <c r="G87" s="93">
        <f t="shared" si="19"/>
        <v>0</v>
      </c>
      <c r="H87" s="84"/>
      <c r="I87" s="93">
        <f t="shared" si="20"/>
        <v>0</v>
      </c>
      <c r="J87" s="84"/>
      <c r="K87" s="93">
        <f t="shared" si="21"/>
        <v>0</v>
      </c>
      <c r="L87" s="84"/>
      <c r="M87" s="93">
        <f t="shared" si="22"/>
        <v>0</v>
      </c>
      <c r="N87" s="84"/>
      <c r="O87" s="93">
        <f t="shared" si="23"/>
        <v>0</v>
      </c>
      <c r="P87" s="84"/>
      <c r="Q87" s="93">
        <f t="shared" si="24"/>
        <v>0</v>
      </c>
      <c r="R87" s="84"/>
      <c r="S87" s="86">
        <f t="shared" si="25"/>
        <v>0</v>
      </c>
      <c r="T87" s="84"/>
      <c r="U87" s="86">
        <f t="shared" si="1"/>
        <v>0</v>
      </c>
      <c r="V87" s="84"/>
      <c r="W87" s="86">
        <f t="shared" si="2"/>
        <v>0</v>
      </c>
      <c r="X87" s="84"/>
      <c r="Y87" s="86">
        <f t="shared" si="3"/>
        <v>0</v>
      </c>
      <c r="Z87" s="87"/>
      <c r="AA87" s="93">
        <f t="shared" si="4"/>
        <v>0</v>
      </c>
      <c r="AB87" s="87"/>
      <c r="AC87" s="93">
        <f t="shared" si="26"/>
        <v>0</v>
      </c>
      <c r="AD87" s="87"/>
      <c r="AE87" s="93">
        <f t="shared" si="5"/>
        <v>0</v>
      </c>
      <c r="AF87" s="87"/>
      <c r="AG87" s="93">
        <f t="shared" si="6"/>
        <v>0</v>
      </c>
      <c r="AH87" s="87"/>
      <c r="AI87" s="93">
        <f t="shared" si="7"/>
        <v>0</v>
      </c>
      <c r="AJ87" s="87"/>
      <c r="AK87" s="93">
        <f t="shared" si="8"/>
        <v>0</v>
      </c>
      <c r="AL87" s="87"/>
      <c r="AM87" s="93">
        <f t="shared" si="9"/>
        <v>0</v>
      </c>
      <c r="AN87" s="84"/>
      <c r="AO87" s="86">
        <f t="shared" si="10"/>
        <v>0</v>
      </c>
      <c r="AP87" s="84"/>
      <c r="AQ87" s="86">
        <f t="shared" si="11"/>
        <v>0</v>
      </c>
      <c r="AR87" s="84"/>
      <c r="AS87" s="86">
        <f t="shared" si="12"/>
        <v>0</v>
      </c>
      <c r="AT87" s="84"/>
      <c r="AU87" s="86">
        <f t="shared" si="13"/>
        <v>0</v>
      </c>
      <c r="AV87" s="84"/>
      <c r="AW87" s="86">
        <f t="shared" si="14"/>
        <v>0</v>
      </c>
      <c r="AX87" s="84"/>
      <c r="AY87" s="86">
        <f t="shared" si="15"/>
        <v>0</v>
      </c>
      <c r="AZ87" s="84"/>
      <c r="BA87" s="86">
        <f t="shared" si="16"/>
        <v>0</v>
      </c>
      <c r="BB87" s="84"/>
      <c r="BC87" s="89">
        <f t="shared" si="39"/>
        <v>0</v>
      </c>
      <c r="BD87" s="90">
        <f t="shared" si="17"/>
        <v>0</v>
      </c>
      <c r="BE87" s="91">
        <f t="shared" si="18"/>
        <v>2</v>
      </c>
      <c r="BF87" s="5">
        <f t="shared" si="27"/>
        <v>0</v>
      </c>
      <c r="BG87" s="282">
        <f t="shared" si="28"/>
        <v>0</v>
      </c>
      <c r="BH87" s="283">
        <f t="shared" si="29"/>
        <v>0</v>
      </c>
      <c r="BI87" s="284"/>
      <c r="BJ87" s="98">
        <f t="shared" si="30"/>
        <v>0</v>
      </c>
      <c r="BK87" s="5">
        <f t="shared" si="31"/>
        <v>0</v>
      </c>
      <c r="BL87" s="100">
        <f t="shared" si="32"/>
        <v>0</v>
      </c>
      <c r="BM87" s="5">
        <f t="shared" si="33"/>
        <v>0</v>
      </c>
      <c r="BN87" s="100">
        <f t="shared" si="34"/>
        <v>0</v>
      </c>
      <c r="BO87" s="5">
        <f t="shared" si="35"/>
        <v>0</v>
      </c>
      <c r="BP87" s="101">
        <f t="shared" si="36"/>
        <v>0</v>
      </c>
      <c r="BQ87" s="95">
        <f t="shared" si="37"/>
        <v>0</v>
      </c>
      <c r="BR87" s="54"/>
      <c r="BS87" s="54"/>
      <c r="BT87" s="54"/>
      <c r="BU87" s="54"/>
      <c r="BV87" s="13"/>
    </row>
    <row r="88" spans="1:74" ht="12.75" customHeight="1" x14ac:dyDescent="0.2">
      <c r="A88" s="3"/>
      <c r="B88" s="5">
        <f t="shared" si="38"/>
        <v>35</v>
      </c>
      <c r="C88" s="309"/>
      <c r="D88" s="310"/>
      <c r="E88" s="14"/>
      <c r="F88" s="84"/>
      <c r="G88" s="93">
        <f t="shared" si="19"/>
        <v>0</v>
      </c>
      <c r="H88" s="84"/>
      <c r="I88" s="93">
        <f t="shared" si="20"/>
        <v>0</v>
      </c>
      <c r="J88" s="84"/>
      <c r="K88" s="93">
        <f t="shared" si="21"/>
        <v>0</v>
      </c>
      <c r="L88" s="84"/>
      <c r="M88" s="93">
        <f t="shared" si="22"/>
        <v>0</v>
      </c>
      <c r="N88" s="84"/>
      <c r="O88" s="93">
        <f t="shared" si="23"/>
        <v>0</v>
      </c>
      <c r="P88" s="84"/>
      <c r="Q88" s="93">
        <f t="shared" si="24"/>
        <v>0</v>
      </c>
      <c r="R88" s="84"/>
      <c r="S88" s="86">
        <f t="shared" si="25"/>
        <v>0</v>
      </c>
      <c r="T88" s="84"/>
      <c r="U88" s="86">
        <f t="shared" si="1"/>
        <v>0</v>
      </c>
      <c r="V88" s="84"/>
      <c r="W88" s="86">
        <f t="shared" si="2"/>
        <v>0</v>
      </c>
      <c r="X88" s="84"/>
      <c r="Y88" s="86">
        <f t="shared" si="3"/>
        <v>0</v>
      </c>
      <c r="Z88" s="87"/>
      <c r="AA88" s="93">
        <f t="shared" si="4"/>
        <v>0</v>
      </c>
      <c r="AB88" s="87"/>
      <c r="AC88" s="93">
        <f t="shared" si="26"/>
        <v>0</v>
      </c>
      <c r="AD88" s="87"/>
      <c r="AE88" s="93">
        <f t="shared" si="5"/>
        <v>0</v>
      </c>
      <c r="AF88" s="87"/>
      <c r="AG88" s="93">
        <f t="shared" si="6"/>
        <v>0</v>
      </c>
      <c r="AH88" s="87"/>
      <c r="AI88" s="93">
        <f t="shared" si="7"/>
        <v>0</v>
      </c>
      <c r="AJ88" s="87"/>
      <c r="AK88" s="93">
        <f t="shared" si="8"/>
        <v>0</v>
      </c>
      <c r="AL88" s="87"/>
      <c r="AM88" s="93">
        <f t="shared" si="9"/>
        <v>0</v>
      </c>
      <c r="AN88" s="84"/>
      <c r="AO88" s="86">
        <f t="shared" si="10"/>
        <v>0</v>
      </c>
      <c r="AP88" s="84"/>
      <c r="AQ88" s="86">
        <f t="shared" si="11"/>
        <v>0</v>
      </c>
      <c r="AR88" s="84"/>
      <c r="AS88" s="86">
        <f t="shared" si="12"/>
        <v>0</v>
      </c>
      <c r="AT88" s="84"/>
      <c r="AU88" s="86">
        <f t="shared" si="13"/>
        <v>0</v>
      </c>
      <c r="AV88" s="84"/>
      <c r="AW88" s="86">
        <f t="shared" si="14"/>
        <v>0</v>
      </c>
      <c r="AX88" s="84"/>
      <c r="AY88" s="86">
        <f t="shared" si="15"/>
        <v>0</v>
      </c>
      <c r="AZ88" s="84"/>
      <c r="BA88" s="86">
        <f t="shared" si="16"/>
        <v>0</v>
      </c>
      <c r="BB88" s="84"/>
      <c r="BC88" s="89">
        <f t="shared" si="39"/>
        <v>0</v>
      </c>
      <c r="BD88" s="90">
        <f t="shared" si="17"/>
        <v>0</v>
      </c>
      <c r="BE88" s="91">
        <f t="shared" si="18"/>
        <v>2</v>
      </c>
      <c r="BF88" s="5">
        <f t="shared" si="27"/>
        <v>0</v>
      </c>
      <c r="BG88" s="282">
        <f t="shared" si="28"/>
        <v>0</v>
      </c>
      <c r="BH88" s="283">
        <f t="shared" si="29"/>
        <v>0</v>
      </c>
      <c r="BI88" s="284"/>
      <c r="BJ88" s="98">
        <f t="shared" si="30"/>
        <v>0</v>
      </c>
      <c r="BK88" s="5">
        <f t="shared" si="31"/>
        <v>0</v>
      </c>
      <c r="BL88" s="100">
        <f t="shared" si="32"/>
        <v>0</v>
      </c>
      <c r="BM88" s="5">
        <f t="shared" si="33"/>
        <v>0</v>
      </c>
      <c r="BN88" s="100">
        <f t="shared" si="34"/>
        <v>0</v>
      </c>
      <c r="BO88" s="5">
        <f t="shared" si="35"/>
        <v>0</v>
      </c>
      <c r="BP88" s="101">
        <f t="shared" si="36"/>
        <v>0</v>
      </c>
      <c r="BQ88" s="95">
        <f t="shared" si="37"/>
        <v>0</v>
      </c>
      <c r="BR88" s="54"/>
      <c r="BS88" s="54"/>
      <c r="BT88" s="54"/>
      <c r="BU88" s="54"/>
      <c r="BV88" s="13"/>
    </row>
    <row r="89" spans="1:74" ht="12.75" customHeight="1" x14ac:dyDescent="0.2">
      <c r="A89" s="3"/>
      <c r="B89" s="5">
        <f t="shared" si="38"/>
        <v>36</v>
      </c>
      <c r="C89" s="309"/>
      <c r="D89" s="310"/>
      <c r="E89" s="14"/>
      <c r="F89" s="84"/>
      <c r="G89" s="93">
        <f t="shared" si="19"/>
        <v>0</v>
      </c>
      <c r="H89" s="84"/>
      <c r="I89" s="93">
        <f t="shared" si="20"/>
        <v>0</v>
      </c>
      <c r="J89" s="84"/>
      <c r="K89" s="93">
        <f t="shared" si="21"/>
        <v>0</v>
      </c>
      <c r="L89" s="84"/>
      <c r="M89" s="93">
        <f t="shared" si="22"/>
        <v>0</v>
      </c>
      <c r="N89" s="84"/>
      <c r="O89" s="93">
        <f t="shared" si="23"/>
        <v>0</v>
      </c>
      <c r="P89" s="84"/>
      <c r="Q89" s="93">
        <f t="shared" si="24"/>
        <v>0</v>
      </c>
      <c r="R89" s="84"/>
      <c r="S89" s="86">
        <f t="shared" si="25"/>
        <v>0</v>
      </c>
      <c r="T89" s="84"/>
      <c r="U89" s="86">
        <f t="shared" si="1"/>
        <v>0</v>
      </c>
      <c r="V89" s="84"/>
      <c r="W89" s="86">
        <f t="shared" si="2"/>
        <v>0</v>
      </c>
      <c r="X89" s="84"/>
      <c r="Y89" s="86">
        <f t="shared" si="3"/>
        <v>0</v>
      </c>
      <c r="Z89" s="87"/>
      <c r="AA89" s="93">
        <f t="shared" si="4"/>
        <v>0</v>
      </c>
      <c r="AB89" s="87"/>
      <c r="AC89" s="93">
        <f t="shared" si="26"/>
        <v>0</v>
      </c>
      <c r="AD89" s="87"/>
      <c r="AE89" s="93">
        <f t="shared" si="5"/>
        <v>0</v>
      </c>
      <c r="AF89" s="87"/>
      <c r="AG89" s="93">
        <f t="shared" si="6"/>
        <v>0</v>
      </c>
      <c r="AH89" s="87"/>
      <c r="AI89" s="93">
        <f t="shared" si="7"/>
        <v>0</v>
      </c>
      <c r="AJ89" s="87"/>
      <c r="AK89" s="93">
        <f t="shared" si="8"/>
        <v>0</v>
      </c>
      <c r="AL89" s="87"/>
      <c r="AM89" s="93">
        <f t="shared" si="9"/>
        <v>0</v>
      </c>
      <c r="AN89" s="84"/>
      <c r="AO89" s="86">
        <f t="shared" si="10"/>
        <v>0</v>
      </c>
      <c r="AP89" s="84"/>
      <c r="AQ89" s="86">
        <f t="shared" si="11"/>
        <v>0</v>
      </c>
      <c r="AR89" s="84"/>
      <c r="AS89" s="86">
        <f t="shared" si="12"/>
        <v>0</v>
      </c>
      <c r="AT89" s="84"/>
      <c r="AU89" s="86">
        <f t="shared" si="13"/>
        <v>0</v>
      </c>
      <c r="AV89" s="84"/>
      <c r="AW89" s="86">
        <f t="shared" si="14"/>
        <v>0</v>
      </c>
      <c r="AX89" s="84"/>
      <c r="AY89" s="86">
        <f t="shared" si="15"/>
        <v>0</v>
      </c>
      <c r="AZ89" s="84"/>
      <c r="BA89" s="86">
        <f t="shared" si="16"/>
        <v>0</v>
      </c>
      <c r="BB89" s="84"/>
      <c r="BC89" s="89">
        <f t="shared" si="39"/>
        <v>0</v>
      </c>
      <c r="BD89" s="90">
        <f t="shared" si="17"/>
        <v>0</v>
      </c>
      <c r="BE89" s="91">
        <f t="shared" si="18"/>
        <v>2</v>
      </c>
      <c r="BF89" s="5">
        <f t="shared" si="27"/>
        <v>0</v>
      </c>
      <c r="BG89" s="282">
        <f t="shared" si="28"/>
        <v>0</v>
      </c>
      <c r="BH89" s="283">
        <f t="shared" si="29"/>
        <v>0</v>
      </c>
      <c r="BI89" s="284"/>
      <c r="BJ89" s="98">
        <f t="shared" si="30"/>
        <v>0</v>
      </c>
      <c r="BK89" s="5">
        <f t="shared" si="31"/>
        <v>0</v>
      </c>
      <c r="BL89" s="100">
        <f t="shared" si="32"/>
        <v>0</v>
      </c>
      <c r="BM89" s="5">
        <f t="shared" si="33"/>
        <v>0</v>
      </c>
      <c r="BN89" s="100">
        <f t="shared" si="34"/>
        <v>0</v>
      </c>
      <c r="BO89" s="5">
        <f t="shared" si="35"/>
        <v>0</v>
      </c>
      <c r="BP89" s="101">
        <f t="shared" si="36"/>
        <v>0</v>
      </c>
      <c r="BQ89" s="95">
        <f t="shared" si="37"/>
        <v>0</v>
      </c>
      <c r="BR89" s="54"/>
      <c r="BS89" s="54"/>
      <c r="BT89" s="54"/>
      <c r="BU89" s="54"/>
      <c r="BV89" s="13"/>
    </row>
    <row r="90" spans="1:74" ht="12.75" customHeight="1" x14ac:dyDescent="0.2">
      <c r="A90" s="3"/>
      <c r="B90" s="5">
        <f t="shared" si="38"/>
        <v>37</v>
      </c>
      <c r="C90" s="309"/>
      <c r="D90" s="310"/>
      <c r="E90" s="14"/>
      <c r="F90" s="84"/>
      <c r="G90" s="93">
        <f t="shared" si="19"/>
        <v>0</v>
      </c>
      <c r="H90" s="84"/>
      <c r="I90" s="93">
        <f t="shared" si="20"/>
        <v>0</v>
      </c>
      <c r="J90" s="84"/>
      <c r="K90" s="93">
        <f t="shared" si="21"/>
        <v>0</v>
      </c>
      <c r="L90" s="84"/>
      <c r="M90" s="93">
        <f t="shared" si="22"/>
        <v>0</v>
      </c>
      <c r="N90" s="84"/>
      <c r="O90" s="93">
        <f t="shared" si="23"/>
        <v>0</v>
      </c>
      <c r="P90" s="84"/>
      <c r="Q90" s="93">
        <f t="shared" si="24"/>
        <v>0</v>
      </c>
      <c r="R90" s="84"/>
      <c r="S90" s="86">
        <f t="shared" si="25"/>
        <v>0</v>
      </c>
      <c r="T90" s="84"/>
      <c r="U90" s="86">
        <f t="shared" si="1"/>
        <v>0</v>
      </c>
      <c r="V90" s="84"/>
      <c r="W90" s="86">
        <f t="shared" si="2"/>
        <v>0</v>
      </c>
      <c r="X90" s="84"/>
      <c r="Y90" s="86">
        <f t="shared" si="3"/>
        <v>0</v>
      </c>
      <c r="Z90" s="87"/>
      <c r="AA90" s="93">
        <f t="shared" si="4"/>
        <v>0</v>
      </c>
      <c r="AB90" s="87"/>
      <c r="AC90" s="93">
        <f t="shared" si="26"/>
        <v>0</v>
      </c>
      <c r="AD90" s="87"/>
      <c r="AE90" s="93">
        <f t="shared" si="5"/>
        <v>0</v>
      </c>
      <c r="AF90" s="87"/>
      <c r="AG90" s="93">
        <f t="shared" si="6"/>
        <v>0</v>
      </c>
      <c r="AH90" s="87"/>
      <c r="AI90" s="93">
        <f t="shared" si="7"/>
        <v>0</v>
      </c>
      <c r="AJ90" s="87"/>
      <c r="AK90" s="93">
        <f t="shared" si="8"/>
        <v>0</v>
      </c>
      <c r="AL90" s="87"/>
      <c r="AM90" s="93">
        <f t="shared" si="9"/>
        <v>0</v>
      </c>
      <c r="AN90" s="84"/>
      <c r="AO90" s="86">
        <f t="shared" si="10"/>
        <v>0</v>
      </c>
      <c r="AP90" s="84"/>
      <c r="AQ90" s="86">
        <f t="shared" si="11"/>
        <v>0</v>
      </c>
      <c r="AR90" s="84"/>
      <c r="AS90" s="86">
        <f t="shared" si="12"/>
        <v>0</v>
      </c>
      <c r="AT90" s="84"/>
      <c r="AU90" s="86">
        <f t="shared" si="13"/>
        <v>0</v>
      </c>
      <c r="AV90" s="84"/>
      <c r="AW90" s="86">
        <f t="shared" si="14"/>
        <v>0</v>
      </c>
      <c r="AX90" s="84"/>
      <c r="AY90" s="86">
        <f t="shared" si="15"/>
        <v>0</v>
      </c>
      <c r="AZ90" s="84"/>
      <c r="BA90" s="86">
        <f t="shared" si="16"/>
        <v>0</v>
      </c>
      <c r="BB90" s="84"/>
      <c r="BC90" s="89">
        <f t="shared" si="39"/>
        <v>0</v>
      </c>
      <c r="BD90" s="90">
        <f t="shared" si="17"/>
        <v>0</v>
      </c>
      <c r="BE90" s="91">
        <f t="shared" si="18"/>
        <v>2</v>
      </c>
      <c r="BF90" s="5">
        <f t="shared" si="27"/>
        <v>0</v>
      </c>
      <c r="BG90" s="282">
        <f t="shared" si="28"/>
        <v>0</v>
      </c>
      <c r="BH90" s="283">
        <f t="shared" si="29"/>
        <v>0</v>
      </c>
      <c r="BI90" s="284"/>
      <c r="BJ90" s="98">
        <f t="shared" si="30"/>
        <v>0</v>
      </c>
      <c r="BK90" s="5">
        <f t="shared" si="31"/>
        <v>0</v>
      </c>
      <c r="BL90" s="100">
        <f t="shared" si="32"/>
        <v>0</v>
      </c>
      <c r="BM90" s="5">
        <f t="shared" si="33"/>
        <v>0</v>
      </c>
      <c r="BN90" s="100">
        <f t="shared" si="34"/>
        <v>0</v>
      </c>
      <c r="BO90" s="5">
        <f t="shared" si="35"/>
        <v>0</v>
      </c>
      <c r="BP90" s="101">
        <f t="shared" si="36"/>
        <v>0</v>
      </c>
      <c r="BQ90" s="95">
        <f t="shared" si="37"/>
        <v>0</v>
      </c>
      <c r="BR90" s="54"/>
      <c r="BS90" s="54"/>
      <c r="BT90" s="54"/>
      <c r="BU90" s="54"/>
      <c r="BV90" s="13"/>
    </row>
    <row r="91" spans="1:74" ht="12.75" customHeight="1" x14ac:dyDescent="0.2">
      <c r="A91" s="3"/>
      <c r="B91" s="5">
        <f t="shared" si="38"/>
        <v>38</v>
      </c>
      <c r="C91" s="309"/>
      <c r="D91" s="310"/>
      <c r="E91" s="14"/>
      <c r="F91" s="84"/>
      <c r="G91" s="93">
        <f t="shared" si="19"/>
        <v>0</v>
      </c>
      <c r="H91" s="84"/>
      <c r="I91" s="93">
        <f t="shared" si="20"/>
        <v>0</v>
      </c>
      <c r="J91" s="84"/>
      <c r="K91" s="93">
        <f t="shared" si="21"/>
        <v>0</v>
      </c>
      <c r="L91" s="84"/>
      <c r="M91" s="93">
        <f t="shared" si="22"/>
        <v>0</v>
      </c>
      <c r="N91" s="84"/>
      <c r="O91" s="93">
        <f t="shared" si="23"/>
        <v>0</v>
      </c>
      <c r="P91" s="84"/>
      <c r="Q91" s="93">
        <f t="shared" si="24"/>
        <v>0</v>
      </c>
      <c r="R91" s="84"/>
      <c r="S91" s="86">
        <f t="shared" si="25"/>
        <v>0</v>
      </c>
      <c r="T91" s="84"/>
      <c r="U91" s="86">
        <f t="shared" si="1"/>
        <v>0</v>
      </c>
      <c r="V91" s="84"/>
      <c r="W91" s="86">
        <f t="shared" si="2"/>
        <v>0</v>
      </c>
      <c r="X91" s="84"/>
      <c r="Y91" s="86">
        <f t="shared" si="3"/>
        <v>0</v>
      </c>
      <c r="Z91" s="87"/>
      <c r="AA91" s="93">
        <f t="shared" si="4"/>
        <v>0</v>
      </c>
      <c r="AB91" s="87"/>
      <c r="AC91" s="93">
        <f t="shared" si="26"/>
        <v>0</v>
      </c>
      <c r="AD91" s="87"/>
      <c r="AE91" s="93">
        <f t="shared" si="5"/>
        <v>0</v>
      </c>
      <c r="AF91" s="87"/>
      <c r="AG91" s="93">
        <f t="shared" si="6"/>
        <v>0</v>
      </c>
      <c r="AH91" s="87"/>
      <c r="AI91" s="93">
        <f t="shared" si="7"/>
        <v>0</v>
      </c>
      <c r="AJ91" s="87"/>
      <c r="AK91" s="93">
        <f t="shared" si="8"/>
        <v>0</v>
      </c>
      <c r="AL91" s="87"/>
      <c r="AM91" s="93">
        <f t="shared" si="9"/>
        <v>0</v>
      </c>
      <c r="AN91" s="84"/>
      <c r="AO91" s="86">
        <f t="shared" si="10"/>
        <v>0</v>
      </c>
      <c r="AP91" s="84"/>
      <c r="AQ91" s="86">
        <f t="shared" si="11"/>
        <v>0</v>
      </c>
      <c r="AR91" s="84"/>
      <c r="AS91" s="86">
        <f t="shared" si="12"/>
        <v>0</v>
      </c>
      <c r="AT91" s="84"/>
      <c r="AU91" s="86">
        <f t="shared" si="13"/>
        <v>0</v>
      </c>
      <c r="AV91" s="84"/>
      <c r="AW91" s="86">
        <f t="shared" si="14"/>
        <v>0</v>
      </c>
      <c r="AX91" s="84"/>
      <c r="AY91" s="86">
        <f t="shared" si="15"/>
        <v>0</v>
      </c>
      <c r="AZ91" s="84"/>
      <c r="BA91" s="86">
        <f t="shared" si="16"/>
        <v>0</v>
      </c>
      <c r="BB91" s="84"/>
      <c r="BC91" s="89">
        <f t="shared" si="39"/>
        <v>0</v>
      </c>
      <c r="BD91" s="90">
        <f t="shared" si="17"/>
        <v>0</v>
      </c>
      <c r="BE91" s="91">
        <f t="shared" si="18"/>
        <v>2</v>
      </c>
      <c r="BF91" s="5">
        <f t="shared" si="27"/>
        <v>0</v>
      </c>
      <c r="BG91" s="282">
        <f t="shared" si="28"/>
        <v>0</v>
      </c>
      <c r="BH91" s="283">
        <f t="shared" si="29"/>
        <v>0</v>
      </c>
      <c r="BI91" s="284"/>
      <c r="BJ91" s="98">
        <f t="shared" si="30"/>
        <v>0</v>
      </c>
      <c r="BK91" s="5">
        <f t="shared" si="31"/>
        <v>0</v>
      </c>
      <c r="BL91" s="100">
        <f t="shared" si="32"/>
        <v>0</v>
      </c>
      <c r="BM91" s="5">
        <f t="shared" si="33"/>
        <v>0</v>
      </c>
      <c r="BN91" s="100">
        <f t="shared" si="34"/>
        <v>0</v>
      </c>
      <c r="BO91" s="5">
        <f t="shared" si="35"/>
        <v>0</v>
      </c>
      <c r="BP91" s="101">
        <f t="shared" si="36"/>
        <v>0</v>
      </c>
      <c r="BQ91" s="95">
        <f t="shared" si="37"/>
        <v>0</v>
      </c>
      <c r="BR91" s="54"/>
      <c r="BS91" s="54"/>
      <c r="BT91" s="54"/>
      <c r="BU91" s="54"/>
      <c r="BV91" s="13"/>
    </row>
    <row r="92" spans="1:74" ht="12.75" customHeight="1" x14ac:dyDescent="0.2">
      <c r="A92" s="3"/>
      <c r="B92" s="5">
        <f t="shared" si="38"/>
        <v>39</v>
      </c>
      <c r="C92" s="309"/>
      <c r="D92" s="310"/>
      <c r="E92" s="14"/>
      <c r="F92" s="84"/>
      <c r="G92" s="93">
        <f t="shared" si="19"/>
        <v>0</v>
      </c>
      <c r="H92" s="84"/>
      <c r="I92" s="93">
        <f t="shared" si="20"/>
        <v>0</v>
      </c>
      <c r="J92" s="84"/>
      <c r="K92" s="93">
        <f t="shared" si="21"/>
        <v>0</v>
      </c>
      <c r="L92" s="84"/>
      <c r="M92" s="93">
        <f t="shared" si="22"/>
        <v>0</v>
      </c>
      <c r="N92" s="84"/>
      <c r="O92" s="93">
        <f t="shared" si="23"/>
        <v>0</v>
      </c>
      <c r="P92" s="84"/>
      <c r="Q92" s="93">
        <f t="shared" si="24"/>
        <v>0</v>
      </c>
      <c r="R92" s="84"/>
      <c r="S92" s="86">
        <f t="shared" si="25"/>
        <v>0</v>
      </c>
      <c r="T92" s="84"/>
      <c r="U92" s="86">
        <f t="shared" si="1"/>
        <v>0</v>
      </c>
      <c r="V92" s="84"/>
      <c r="W92" s="86">
        <f t="shared" si="2"/>
        <v>0</v>
      </c>
      <c r="X92" s="84"/>
      <c r="Y92" s="86">
        <f t="shared" si="3"/>
        <v>0</v>
      </c>
      <c r="Z92" s="87"/>
      <c r="AA92" s="93">
        <f t="shared" si="4"/>
        <v>0</v>
      </c>
      <c r="AB92" s="87"/>
      <c r="AC92" s="93">
        <f t="shared" si="26"/>
        <v>0</v>
      </c>
      <c r="AD92" s="87"/>
      <c r="AE92" s="93">
        <f t="shared" si="5"/>
        <v>0</v>
      </c>
      <c r="AF92" s="87"/>
      <c r="AG92" s="93">
        <f t="shared" si="6"/>
        <v>0</v>
      </c>
      <c r="AH92" s="87"/>
      <c r="AI92" s="93">
        <f t="shared" si="7"/>
        <v>0</v>
      </c>
      <c r="AJ92" s="87"/>
      <c r="AK92" s="93">
        <f t="shared" si="8"/>
        <v>0</v>
      </c>
      <c r="AL92" s="87"/>
      <c r="AM92" s="93">
        <f t="shared" si="9"/>
        <v>0</v>
      </c>
      <c r="AN92" s="84"/>
      <c r="AO92" s="86">
        <f t="shared" si="10"/>
        <v>0</v>
      </c>
      <c r="AP92" s="84"/>
      <c r="AQ92" s="86">
        <f t="shared" si="11"/>
        <v>0</v>
      </c>
      <c r="AR92" s="84"/>
      <c r="AS92" s="86">
        <f t="shared" si="12"/>
        <v>0</v>
      </c>
      <c r="AT92" s="84"/>
      <c r="AU92" s="86">
        <f t="shared" si="13"/>
        <v>0</v>
      </c>
      <c r="AV92" s="84"/>
      <c r="AW92" s="86">
        <f t="shared" si="14"/>
        <v>0</v>
      </c>
      <c r="AX92" s="84"/>
      <c r="AY92" s="86">
        <f t="shared" si="15"/>
        <v>0</v>
      </c>
      <c r="AZ92" s="84"/>
      <c r="BA92" s="86">
        <f t="shared" si="16"/>
        <v>0</v>
      </c>
      <c r="BB92" s="84"/>
      <c r="BC92" s="89">
        <f t="shared" si="39"/>
        <v>0</v>
      </c>
      <c r="BD92" s="90">
        <f t="shared" si="17"/>
        <v>0</v>
      </c>
      <c r="BE92" s="91">
        <f t="shared" si="18"/>
        <v>2</v>
      </c>
      <c r="BF92" s="5">
        <f t="shared" si="27"/>
        <v>0</v>
      </c>
      <c r="BG92" s="282">
        <f t="shared" si="28"/>
        <v>0</v>
      </c>
      <c r="BH92" s="283">
        <f t="shared" si="29"/>
        <v>0</v>
      </c>
      <c r="BI92" s="284"/>
      <c r="BJ92" s="98">
        <f t="shared" si="30"/>
        <v>0</v>
      </c>
      <c r="BK92" s="5">
        <f t="shared" si="31"/>
        <v>0</v>
      </c>
      <c r="BL92" s="100">
        <f t="shared" si="32"/>
        <v>0</v>
      </c>
      <c r="BM92" s="5">
        <f t="shared" si="33"/>
        <v>0</v>
      </c>
      <c r="BN92" s="100">
        <f t="shared" si="34"/>
        <v>0</v>
      </c>
      <c r="BO92" s="5">
        <f t="shared" si="35"/>
        <v>0</v>
      </c>
      <c r="BP92" s="101">
        <f t="shared" si="36"/>
        <v>0</v>
      </c>
      <c r="BQ92" s="95">
        <f t="shared" si="37"/>
        <v>0</v>
      </c>
      <c r="BR92" s="54"/>
      <c r="BS92" s="54"/>
      <c r="BT92" s="54"/>
      <c r="BU92" s="54"/>
      <c r="BV92" s="13"/>
    </row>
    <row r="93" spans="1:74" ht="12.75" customHeight="1" x14ac:dyDescent="0.2">
      <c r="A93" s="3"/>
      <c r="B93" s="5">
        <f t="shared" si="38"/>
        <v>40</v>
      </c>
      <c r="C93" s="309"/>
      <c r="D93" s="310"/>
      <c r="E93" s="14"/>
      <c r="F93" s="84"/>
      <c r="G93" s="93">
        <f t="shared" si="19"/>
        <v>0</v>
      </c>
      <c r="H93" s="84"/>
      <c r="I93" s="93">
        <f t="shared" si="20"/>
        <v>0</v>
      </c>
      <c r="J93" s="84"/>
      <c r="K93" s="93">
        <f t="shared" si="21"/>
        <v>0</v>
      </c>
      <c r="L93" s="84"/>
      <c r="M93" s="93">
        <f t="shared" si="22"/>
        <v>0</v>
      </c>
      <c r="N93" s="84"/>
      <c r="O93" s="93">
        <f t="shared" si="23"/>
        <v>0</v>
      </c>
      <c r="P93" s="84"/>
      <c r="Q93" s="93">
        <f t="shared" si="24"/>
        <v>0</v>
      </c>
      <c r="R93" s="84"/>
      <c r="S93" s="86">
        <f t="shared" si="25"/>
        <v>0</v>
      </c>
      <c r="T93" s="84"/>
      <c r="U93" s="86">
        <f t="shared" si="1"/>
        <v>0</v>
      </c>
      <c r="V93" s="84"/>
      <c r="W93" s="86">
        <f t="shared" si="2"/>
        <v>0</v>
      </c>
      <c r="X93" s="84"/>
      <c r="Y93" s="86">
        <f t="shared" si="3"/>
        <v>0</v>
      </c>
      <c r="Z93" s="87"/>
      <c r="AA93" s="93">
        <f t="shared" si="4"/>
        <v>0</v>
      </c>
      <c r="AB93" s="87"/>
      <c r="AC93" s="93">
        <f t="shared" si="26"/>
        <v>0</v>
      </c>
      <c r="AD93" s="87"/>
      <c r="AE93" s="93">
        <f t="shared" si="5"/>
        <v>0</v>
      </c>
      <c r="AF93" s="87"/>
      <c r="AG93" s="93">
        <f t="shared" si="6"/>
        <v>0</v>
      </c>
      <c r="AH93" s="87"/>
      <c r="AI93" s="93">
        <f t="shared" si="7"/>
        <v>0</v>
      </c>
      <c r="AJ93" s="87"/>
      <c r="AK93" s="93">
        <f t="shared" si="8"/>
        <v>0</v>
      </c>
      <c r="AL93" s="87"/>
      <c r="AM93" s="93">
        <f t="shared" si="9"/>
        <v>0</v>
      </c>
      <c r="AN93" s="84"/>
      <c r="AO93" s="86">
        <f t="shared" si="10"/>
        <v>0</v>
      </c>
      <c r="AP93" s="84"/>
      <c r="AQ93" s="86">
        <f t="shared" si="11"/>
        <v>0</v>
      </c>
      <c r="AR93" s="84"/>
      <c r="AS93" s="86">
        <f t="shared" si="12"/>
        <v>0</v>
      </c>
      <c r="AT93" s="84"/>
      <c r="AU93" s="86">
        <f t="shared" si="13"/>
        <v>0</v>
      </c>
      <c r="AV93" s="84"/>
      <c r="AW93" s="86">
        <f t="shared" si="14"/>
        <v>0</v>
      </c>
      <c r="AX93" s="84"/>
      <c r="AY93" s="86">
        <f t="shared" si="15"/>
        <v>0</v>
      </c>
      <c r="AZ93" s="84"/>
      <c r="BA93" s="86">
        <f t="shared" si="16"/>
        <v>0</v>
      </c>
      <c r="BB93" s="84"/>
      <c r="BC93" s="89">
        <f t="shared" si="39"/>
        <v>0</v>
      </c>
      <c r="BD93" s="90">
        <f t="shared" si="17"/>
        <v>0</v>
      </c>
      <c r="BE93" s="91">
        <f t="shared" si="18"/>
        <v>2</v>
      </c>
      <c r="BF93" s="5">
        <f t="shared" si="27"/>
        <v>0</v>
      </c>
      <c r="BG93" s="282">
        <f t="shared" si="28"/>
        <v>0</v>
      </c>
      <c r="BH93" s="283">
        <f t="shared" si="29"/>
        <v>0</v>
      </c>
      <c r="BI93" s="284"/>
      <c r="BJ93" s="98">
        <f t="shared" si="30"/>
        <v>0</v>
      </c>
      <c r="BK93" s="5">
        <f t="shared" si="31"/>
        <v>0</v>
      </c>
      <c r="BL93" s="100">
        <f t="shared" si="32"/>
        <v>0</v>
      </c>
      <c r="BM93" s="5">
        <f t="shared" si="33"/>
        <v>0</v>
      </c>
      <c r="BN93" s="100">
        <f t="shared" si="34"/>
        <v>0</v>
      </c>
      <c r="BO93" s="5">
        <f t="shared" si="35"/>
        <v>0</v>
      </c>
      <c r="BP93" s="101">
        <f t="shared" si="36"/>
        <v>0</v>
      </c>
      <c r="BQ93" s="95">
        <f t="shared" si="37"/>
        <v>0</v>
      </c>
      <c r="BR93" s="54"/>
      <c r="BS93" s="54"/>
      <c r="BT93" s="54"/>
      <c r="BU93" s="54"/>
      <c r="BV93" s="13"/>
    </row>
    <row r="94" spans="1:74" ht="12.75" customHeight="1" x14ac:dyDescent="0.2">
      <c r="A94" s="3"/>
      <c r="B94" s="5">
        <f t="shared" si="38"/>
        <v>41</v>
      </c>
      <c r="C94" s="309"/>
      <c r="D94" s="310"/>
      <c r="E94" s="14"/>
      <c r="F94" s="84"/>
      <c r="G94" s="93">
        <f t="shared" si="19"/>
        <v>0</v>
      </c>
      <c r="H94" s="84"/>
      <c r="I94" s="93">
        <f t="shared" si="20"/>
        <v>0</v>
      </c>
      <c r="J94" s="84"/>
      <c r="K94" s="93">
        <f t="shared" si="21"/>
        <v>0</v>
      </c>
      <c r="L94" s="84"/>
      <c r="M94" s="93">
        <f t="shared" si="22"/>
        <v>0</v>
      </c>
      <c r="N94" s="84"/>
      <c r="O94" s="93">
        <f t="shared" si="23"/>
        <v>0</v>
      </c>
      <c r="P94" s="84"/>
      <c r="Q94" s="93">
        <f t="shared" si="24"/>
        <v>0</v>
      </c>
      <c r="R94" s="84"/>
      <c r="S94" s="86">
        <f t="shared" si="25"/>
        <v>0</v>
      </c>
      <c r="T94" s="84"/>
      <c r="U94" s="86">
        <f t="shared" si="1"/>
        <v>0</v>
      </c>
      <c r="V94" s="84"/>
      <c r="W94" s="86">
        <f t="shared" si="2"/>
        <v>0</v>
      </c>
      <c r="X94" s="84"/>
      <c r="Y94" s="86">
        <f t="shared" si="3"/>
        <v>0</v>
      </c>
      <c r="Z94" s="87"/>
      <c r="AA94" s="93">
        <f t="shared" si="4"/>
        <v>0</v>
      </c>
      <c r="AB94" s="87"/>
      <c r="AC94" s="93">
        <f t="shared" si="26"/>
        <v>0</v>
      </c>
      <c r="AD94" s="87"/>
      <c r="AE94" s="93">
        <f t="shared" si="5"/>
        <v>0</v>
      </c>
      <c r="AF94" s="87"/>
      <c r="AG94" s="93">
        <f t="shared" si="6"/>
        <v>0</v>
      </c>
      <c r="AH94" s="87"/>
      <c r="AI94" s="93">
        <f t="shared" si="7"/>
        <v>0</v>
      </c>
      <c r="AJ94" s="87"/>
      <c r="AK94" s="93">
        <f t="shared" si="8"/>
        <v>0</v>
      </c>
      <c r="AL94" s="87"/>
      <c r="AM94" s="93">
        <f t="shared" si="9"/>
        <v>0</v>
      </c>
      <c r="AN94" s="84"/>
      <c r="AO94" s="86">
        <f t="shared" si="10"/>
        <v>0</v>
      </c>
      <c r="AP94" s="84"/>
      <c r="AQ94" s="86">
        <f t="shared" si="11"/>
        <v>0</v>
      </c>
      <c r="AR94" s="84"/>
      <c r="AS94" s="86">
        <f t="shared" si="12"/>
        <v>0</v>
      </c>
      <c r="AT94" s="84"/>
      <c r="AU94" s="86">
        <f t="shared" si="13"/>
        <v>0</v>
      </c>
      <c r="AV94" s="84"/>
      <c r="AW94" s="86">
        <f t="shared" si="14"/>
        <v>0</v>
      </c>
      <c r="AX94" s="84"/>
      <c r="AY94" s="86">
        <f t="shared" si="15"/>
        <v>0</v>
      </c>
      <c r="AZ94" s="84"/>
      <c r="BA94" s="86">
        <f t="shared" si="16"/>
        <v>0</v>
      </c>
      <c r="BB94" s="84"/>
      <c r="BC94" s="89">
        <f t="shared" si="39"/>
        <v>0</v>
      </c>
      <c r="BD94" s="90">
        <f t="shared" si="17"/>
        <v>0</v>
      </c>
      <c r="BE94" s="91">
        <f t="shared" si="18"/>
        <v>2</v>
      </c>
      <c r="BF94" s="5">
        <f t="shared" si="27"/>
        <v>0</v>
      </c>
      <c r="BG94" s="282">
        <f t="shared" si="28"/>
        <v>0</v>
      </c>
      <c r="BH94" s="283">
        <f t="shared" si="29"/>
        <v>0</v>
      </c>
      <c r="BI94" s="284"/>
      <c r="BJ94" s="98">
        <f t="shared" si="30"/>
        <v>0</v>
      </c>
      <c r="BK94" s="5">
        <f t="shared" si="31"/>
        <v>0</v>
      </c>
      <c r="BL94" s="100">
        <f t="shared" si="32"/>
        <v>0</v>
      </c>
      <c r="BM94" s="5">
        <f t="shared" si="33"/>
        <v>0</v>
      </c>
      <c r="BN94" s="100">
        <f t="shared" si="34"/>
        <v>0</v>
      </c>
      <c r="BO94" s="5">
        <f t="shared" si="35"/>
        <v>0</v>
      </c>
      <c r="BP94" s="101">
        <f t="shared" si="36"/>
        <v>0</v>
      </c>
      <c r="BQ94" s="95">
        <f t="shared" si="37"/>
        <v>0</v>
      </c>
      <c r="BR94" s="54"/>
      <c r="BS94" s="54"/>
      <c r="BT94" s="54"/>
      <c r="BU94" s="54"/>
      <c r="BV94" s="13"/>
    </row>
    <row r="95" spans="1:74" ht="12.75" customHeight="1" x14ac:dyDescent="0.2">
      <c r="A95" s="3"/>
      <c r="B95" s="5">
        <f t="shared" si="38"/>
        <v>42</v>
      </c>
      <c r="C95" s="309"/>
      <c r="D95" s="310"/>
      <c r="E95" s="14"/>
      <c r="F95" s="84"/>
      <c r="G95" s="93">
        <f t="shared" si="19"/>
        <v>0</v>
      </c>
      <c r="H95" s="84"/>
      <c r="I95" s="93">
        <f t="shared" si="20"/>
        <v>0</v>
      </c>
      <c r="J95" s="84"/>
      <c r="K95" s="93">
        <f t="shared" si="21"/>
        <v>0</v>
      </c>
      <c r="L95" s="84"/>
      <c r="M95" s="93">
        <f t="shared" si="22"/>
        <v>0</v>
      </c>
      <c r="N95" s="84"/>
      <c r="O95" s="93">
        <f t="shared" si="23"/>
        <v>0</v>
      </c>
      <c r="P95" s="84"/>
      <c r="Q95" s="93">
        <f t="shared" si="24"/>
        <v>0</v>
      </c>
      <c r="R95" s="84"/>
      <c r="S95" s="86">
        <f t="shared" si="25"/>
        <v>0</v>
      </c>
      <c r="T95" s="84"/>
      <c r="U95" s="86">
        <f t="shared" si="1"/>
        <v>0</v>
      </c>
      <c r="V95" s="84"/>
      <c r="W95" s="86">
        <f t="shared" si="2"/>
        <v>0</v>
      </c>
      <c r="X95" s="84"/>
      <c r="Y95" s="86">
        <f t="shared" si="3"/>
        <v>0</v>
      </c>
      <c r="Z95" s="87"/>
      <c r="AA95" s="93">
        <f t="shared" si="4"/>
        <v>0</v>
      </c>
      <c r="AB95" s="87"/>
      <c r="AC95" s="93">
        <f t="shared" si="26"/>
        <v>0</v>
      </c>
      <c r="AD95" s="87"/>
      <c r="AE95" s="93">
        <f t="shared" si="5"/>
        <v>0</v>
      </c>
      <c r="AF95" s="87"/>
      <c r="AG95" s="93">
        <f t="shared" si="6"/>
        <v>0</v>
      </c>
      <c r="AH95" s="87"/>
      <c r="AI95" s="93">
        <f t="shared" si="7"/>
        <v>0</v>
      </c>
      <c r="AJ95" s="87"/>
      <c r="AK95" s="93">
        <f t="shared" si="8"/>
        <v>0</v>
      </c>
      <c r="AL95" s="87"/>
      <c r="AM95" s="93">
        <f t="shared" si="9"/>
        <v>0</v>
      </c>
      <c r="AN95" s="84"/>
      <c r="AO95" s="86">
        <f t="shared" si="10"/>
        <v>0</v>
      </c>
      <c r="AP95" s="84"/>
      <c r="AQ95" s="86">
        <f t="shared" si="11"/>
        <v>0</v>
      </c>
      <c r="AR95" s="84"/>
      <c r="AS95" s="86">
        <f t="shared" si="12"/>
        <v>0</v>
      </c>
      <c r="AT95" s="84"/>
      <c r="AU95" s="86">
        <f t="shared" si="13"/>
        <v>0</v>
      </c>
      <c r="AV95" s="84"/>
      <c r="AW95" s="86">
        <f t="shared" si="14"/>
        <v>0</v>
      </c>
      <c r="AX95" s="84"/>
      <c r="AY95" s="86">
        <f t="shared" si="15"/>
        <v>0</v>
      </c>
      <c r="AZ95" s="84"/>
      <c r="BA95" s="86">
        <f t="shared" si="16"/>
        <v>0</v>
      </c>
      <c r="BB95" s="84"/>
      <c r="BC95" s="89">
        <f t="shared" si="39"/>
        <v>0</v>
      </c>
      <c r="BD95" s="90">
        <f t="shared" si="17"/>
        <v>0</v>
      </c>
      <c r="BE95" s="91">
        <f t="shared" si="18"/>
        <v>2</v>
      </c>
      <c r="BF95" s="5">
        <f t="shared" si="27"/>
        <v>0</v>
      </c>
      <c r="BG95" s="282">
        <f t="shared" si="28"/>
        <v>0</v>
      </c>
      <c r="BH95" s="283">
        <f t="shared" si="29"/>
        <v>0</v>
      </c>
      <c r="BI95" s="284"/>
      <c r="BJ95" s="98">
        <f t="shared" si="30"/>
        <v>0</v>
      </c>
      <c r="BK95" s="5">
        <f t="shared" si="31"/>
        <v>0</v>
      </c>
      <c r="BL95" s="100">
        <f t="shared" si="32"/>
        <v>0</v>
      </c>
      <c r="BM95" s="5">
        <f t="shared" si="33"/>
        <v>0</v>
      </c>
      <c r="BN95" s="100">
        <f t="shared" si="34"/>
        <v>0</v>
      </c>
      <c r="BO95" s="5">
        <f t="shared" si="35"/>
        <v>0</v>
      </c>
      <c r="BP95" s="101">
        <f t="shared" si="36"/>
        <v>0</v>
      </c>
      <c r="BQ95" s="95">
        <f t="shared" si="37"/>
        <v>0</v>
      </c>
      <c r="BR95" s="54"/>
      <c r="BS95" s="54"/>
      <c r="BT95" s="54"/>
      <c r="BU95" s="54"/>
      <c r="BV95" s="13"/>
    </row>
    <row r="96" spans="1:74" ht="12.75" customHeight="1" x14ac:dyDescent="0.2">
      <c r="A96" s="3"/>
      <c r="B96" s="5">
        <f t="shared" si="38"/>
        <v>43</v>
      </c>
      <c r="C96" s="309"/>
      <c r="D96" s="310"/>
      <c r="E96" s="14"/>
      <c r="F96" s="84"/>
      <c r="G96" s="93">
        <f t="shared" si="19"/>
        <v>0</v>
      </c>
      <c r="H96" s="84"/>
      <c r="I96" s="93">
        <f t="shared" si="20"/>
        <v>0</v>
      </c>
      <c r="J96" s="84"/>
      <c r="K96" s="93">
        <f t="shared" si="21"/>
        <v>0</v>
      </c>
      <c r="L96" s="84"/>
      <c r="M96" s="93">
        <f t="shared" si="22"/>
        <v>0</v>
      </c>
      <c r="N96" s="84"/>
      <c r="O96" s="93">
        <f t="shared" si="23"/>
        <v>0</v>
      </c>
      <c r="P96" s="84"/>
      <c r="Q96" s="93">
        <f t="shared" si="24"/>
        <v>0</v>
      </c>
      <c r="R96" s="84"/>
      <c r="S96" s="86">
        <f t="shared" si="25"/>
        <v>0</v>
      </c>
      <c r="T96" s="84"/>
      <c r="U96" s="86">
        <f t="shared" si="1"/>
        <v>0</v>
      </c>
      <c r="V96" s="84"/>
      <c r="W96" s="86">
        <f t="shared" si="2"/>
        <v>0</v>
      </c>
      <c r="X96" s="84"/>
      <c r="Y96" s="86">
        <f t="shared" si="3"/>
        <v>0</v>
      </c>
      <c r="Z96" s="87"/>
      <c r="AA96" s="93">
        <f t="shared" si="4"/>
        <v>0</v>
      </c>
      <c r="AB96" s="87"/>
      <c r="AC96" s="93">
        <f t="shared" si="26"/>
        <v>0</v>
      </c>
      <c r="AD96" s="87"/>
      <c r="AE96" s="93">
        <f t="shared" si="5"/>
        <v>0</v>
      </c>
      <c r="AF96" s="87"/>
      <c r="AG96" s="93">
        <f t="shared" si="6"/>
        <v>0</v>
      </c>
      <c r="AH96" s="87"/>
      <c r="AI96" s="93">
        <f t="shared" si="7"/>
        <v>0</v>
      </c>
      <c r="AJ96" s="87"/>
      <c r="AK96" s="93">
        <f t="shared" si="8"/>
        <v>0</v>
      </c>
      <c r="AL96" s="87"/>
      <c r="AM96" s="93">
        <f t="shared" si="9"/>
        <v>0</v>
      </c>
      <c r="AN96" s="84"/>
      <c r="AO96" s="86">
        <f t="shared" si="10"/>
        <v>0</v>
      </c>
      <c r="AP96" s="84"/>
      <c r="AQ96" s="86">
        <f t="shared" si="11"/>
        <v>0</v>
      </c>
      <c r="AR96" s="84"/>
      <c r="AS96" s="86">
        <f t="shared" si="12"/>
        <v>0</v>
      </c>
      <c r="AT96" s="84"/>
      <c r="AU96" s="86">
        <f t="shared" si="13"/>
        <v>0</v>
      </c>
      <c r="AV96" s="84"/>
      <c r="AW96" s="86">
        <f t="shared" si="14"/>
        <v>0</v>
      </c>
      <c r="AX96" s="84"/>
      <c r="AY96" s="86">
        <f t="shared" si="15"/>
        <v>0</v>
      </c>
      <c r="AZ96" s="84"/>
      <c r="BA96" s="86">
        <f t="shared" si="16"/>
        <v>0</v>
      </c>
      <c r="BB96" s="84"/>
      <c r="BC96" s="89">
        <f t="shared" si="39"/>
        <v>0</v>
      </c>
      <c r="BD96" s="90">
        <f t="shared" si="17"/>
        <v>0</v>
      </c>
      <c r="BE96" s="91">
        <f t="shared" si="18"/>
        <v>2</v>
      </c>
      <c r="BF96" s="5">
        <f t="shared" si="27"/>
        <v>0</v>
      </c>
      <c r="BG96" s="282">
        <f t="shared" si="28"/>
        <v>0</v>
      </c>
      <c r="BH96" s="283">
        <f t="shared" si="29"/>
        <v>0</v>
      </c>
      <c r="BI96" s="284"/>
      <c r="BJ96" s="98">
        <f t="shared" si="30"/>
        <v>0</v>
      </c>
      <c r="BK96" s="5">
        <f t="shared" si="31"/>
        <v>0</v>
      </c>
      <c r="BL96" s="100">
        <f t="shared" si="32"/>
        <v>0</v>
      </c>
      <c r="BM96" s="5">
        <f t="shared" si="33"/>
        <v>0</v>
      </c>
      <c r="BN96" s="100">
        <f t="shared" si="34"/>
        <v>0</v>
      </c>
      <c r="BO96" s="5">
        <f t="shared" si="35"/>
        <v>0</v>
      </c>
      <c r="BP96" s="101">
        <f t="shared" si="36"/>
        <v>0</v>
      </c>
      <c r="BQ96" s="95">
        <f t="shared" si="37"/>
        <v>0</v>
      </c>
      <c r="BR96" s="54"/>
      <c r="BS96" s="54"/>
      <c r="BT96" s="54"/>
      <c r="BU96" s="54"/>
      <c r="BV96" s="13"/>
    </row>
    <row r="97" spans="1:77" ht="12.75" customHeight="1" x14ac:dyDescent="0.2">
      <c r="A97" s="3"/>
      <c r="B97" s="5">
        <f t="shared" si="38"/>
        <v>44</v>
      </c>
      <c r="C97" s="309"/>
      <c r="D97" s="310"/>
      <c r="E97" s="14"/>
      <c r="F97" s="84"/>
      <c r="G97" s="93">
        <f t="shared" si="19"/>
        <v>0</v>
      </c>
      <c r="H97" s="84"/>
      <c r="I97" s="93">
        <f t="shared" si="20"/>
        <v>0</v>
      </c>
      <c r="J97" s="84"/>
      <c r="K97" s="93">
        <f t="shared" si="21"/>
        <v>0</v>
      </c>
      <c r="L97" s="84"/>
      <c r="M97" s="93">
        <f t="shared" si="22"/>
        <v>0</v>
      </c>
      <c r="N97" s="84"/>
      <c r="O97" s="93">
        <f t="shared" si="23"/>
        <v>0</v>
      </c>
      <c r="P97" s="84"/>
      <c r="Q97" s="93">
        <f t="shared" si="24"/>
        <v>0</v>
      </c>
      <c r="R97" s="84"/>
      <c r="S97" s="86">
        <f t="shared" si="25"/>
        <v>0</v>
      </c>
      <c r="T97" s="84"/>
      <c r="U97" s="86">
        <f t="shared" si="1"/>
        <v>0</v>
      </c>
      <c r="V97" s="84"/>
      <c r="W97" s="86">
        <f t="shared" si="2"/>
        <v>0</v>
      </c>
      <c r="X97" s="84"/>
      <c r="Y97" s="86">
        <f t="shared" si="3"/>
        <v>0</v>
      </c>
      <c r="Z97" s="87"/>
      <c r="AA97" s="93">
        <f t="shared" si="4"/>
        <v>0</v>
      </c>
      <c r="AB97" s="87"/>
      <c r="AC97" s="93">
        <f t="shared" si="26"/>
        <v>0</v>
      </c>
      <c r="AD97" s="87"/>
      <c r="AE97" s="93">
        <f t="shared" si="5"/>
        <v>0</v>
      </c>
      <c r="AF97" s="87"/>
      <c r="AG97" s="93">
        <f t="shared" si="6"/>
        <v>0</v>
      </c>
      <c r="AH97" s="87"/>
      <c r="AI97" s="93">
        <f t="shared" si="7"/>
        <v>0</v>
      </c>
      <c r="AJ97" s="87"/>
      <c r="AK97" s="93">
        <f t="shared" si="8"/>
        <v>0</v>
      </c>
      <c r="AL97" s="87"/>
      <c r="AM97" s="93">
        <f t="shared" si="9"/>
        <v>0</v>
      </c>
      <c r="AN97" s="84"/>
      <c r="AO97" s="86">
        <f t="shared" si="10"/>
        <v>0</v>
      </c>
      <c r="AP97" s="84"/>
      <c r="AQ97" s="86">
        <f t="shared" si="11"/>
        <v>0</v>
      </c>
      <c r="AR97" s="84"/>
      <c r="AS97" s="86">
        <f t="shared" si="12"/>
        <v>0</v>
      </c>
      <c r="AT97" s="84"/>
      <c r="AU97" s="86">
        <f t="shared" si="13"/>
        <v>0</v>
      </c>
      <c r="AV97" s="84"/>
      <c r="AW97" s="86">
        <f t="shared" si="14"/>
        <v>0</v>
      </c>
      <c r="AX97" s="84"/>
      <c r="AY97" s="86">
        <f t="shared" si="15"/>
        <v>0</v>
      </c>
      <c r="AZ97" s="84"/>
      <c r="BA97" s="86">
        <f t="shared" si="16"/>
        <v>0</v>
      </c>
      <c r="BB97" s="84"/>
      <c r="BC97" s="89">
        <f t="shared" si="39"/>
        <v>0</v>
      </c>
      <c r="BD97" s="90">
        <f t="shared" si="17"/>
        <v>0</v>
      </c>
      <c r="BE97" s="91">
        <f t="shared" si="18"/>
        <v>2</v>
      </c>
      <c r="BF97" s="5">
        <f t="shared" si="27"/>
        <v>0</v>
      </c>
      <c r="BG97" s="282">
        <f t="shared" si="28"/>
        <v>0</v>
      </c>
      <c r="BH97" s="283">
        <f t="shared" si="29"/>
        <v>0</v>
      </c>
      <c r="BI97" s="284"/>
      <c r="BJ97" s="98">
        <f t="shared" si="30"/>
        <v>0</v>
      </c>
      <c r="BK97" s="5">
        <f t="shared" si="31"/>
        <v>0</v>
      </c>
      <c r="BL97" s="100">
        <f t="shared" si="32"/>
        <v>0</v>
      </c>
      <c r="BM97" s="5">
        <f t="shared" si="33"/>
        <v>0</v>
      </c>
      <c r="BN97" s="100">
        <f t="shared" si="34"/>
        <v>0</v>
      </c>
      <c r="BO97" s="5">
        <f t="shared" si="35"/>
        <v>0</v>
      </c>
      <c r="BP97" s="101">
        <f t="shared" si="36"/>
        <v>0</v>
      </c>
      <c r="BQ97" s="95">
        <f t="shared" si="37"/>
        <v>0</v>
      </c>
      <c r="BR97" s="54"/>
      <c r="BS97" s="54"/>
      <c r="BT97" s="54"/>
      <c r="BU97" s="54"/>
      <c r="BV97" s="13"/>
    </row>
    <row r="98" spans="1:77" ht="12.75" customHeight="1" x14ac:dyDescent="0.2">
      <c r="A98" s="3"/>
      <c r="B98" s="5">
        <f t="shared" si="38"/>
        <v>45</v>
      </c>
      <c r="C98" s="309"/>
      <c r="D98" s="310"/>
      <c r="E98" s="14"/>
      <c r="F98" s="84"/>
      <c r="G98" s="93">
        <f t="shared" si="19"/>
        <v>0</v>
      </c>
      <c r="H98" s="84"/>
      <c r="I98" s="93">
        <f t="shared" si="20"/>
        <v>0</v>
      </c>
      <c r="J98" s="84"/>
      <c r="K98" s="93">
        <f t="shared" si="21"/>
        <v>0</v>
      </c>
      <c r="L98" s="84"/>
      <c r="M98" s="93">
        <f t="shared" si="22"/>
        <v>0</v>
      </c>
      <c r="N98" s="84"/>
      <c r="O98" s="93">
        <f t="shared" si="23"/>
        <v>0</v>
      </c>
      <c r="P98" s="84"/>
      <c r="Q98" s="93">
        <f t="shared" si="24"/>
        <v>0</v>
      </c>
      <c r="R98" s="84"/>
      <c r="S98" s="86">
        <f t="shared" si="25"/>
        <v>0</v>
      </c>
      <c r="T98" s="84"/>
      <c r="U98" s="86">
        <f t="shared" si="1"/>
        <v>0</v>
      </c>
      <c r="V98" s="84"/>
      <c r="W98" s="86">
        <f t="shared" si="2"/>
        <v>0</v>
      </c>
      <c r="X98" s="84"/>
      <c r="Y98" s="86">
        <f t="shared" si="3"/>
        <v>0</v>
      </c>
      <c r="Z98" s="87"/>
      <c r="AA98" s="93">
        <f t="shared" si="4"/>
        <v>0</v>
      </c>
      <c r="AB98" s="87"/>
      <c r="AC98" s="93">
        <f t="shared" si="26"/>
        <v>0</v>
      </c>
      <c r="AD98" s="87"/>
      <c r="AE98" s="93">
        <f t="shared" si="5"/>
        <v>0</v>
      </c>
      <c r="AF98" s="87"/>
      <c r="AG98" s="93">
        <f t="shared" si="6"/>
        <v>0</v>
      </c>
      <c r="AH98" s="87"/>
      <c r="AI98" s="93">
        <f t="shared" si="7"/>
        <v>0</v>
      </c>
      <c r="AJ98" s="87"/>
      <c r="AK98" s="93">
        <f t="shared" si="8"/>
        <v>0</v>
      </c>
      <c r="AL98" s="87"/>
      <c r="AM98" s="93">
        <f t="shared" si="9"/>
        <v>0</v>
      </c>
      <c r="AN98" s="84"/>
      <c r="AO98" s="86">
        <f t="shared" si="10"/>
        <v>0</v>
      </c>
      <c r="AP98" s="84"/>
      <c r="AQ98" s="86">
        <f t="shared" si="11"/>
        <v>0</v>
      </c>
      <c r="AR98" s="84"/>
      <c r="AS98" s="86">
        <f t="shared" si="12"/>
        <v>0</v>
      </c>
      <c r="AT98" s="84"/>
      <c r="AU98" s="86">
        <f t="shared" si="13"/>
        <v>0</v>
      </c>
      <c r="AV98" s="84"/>
      <c r="AW98" s="86">
        <f t="shared" si="14"/>
        <v>0</v>
      </c>
      <c r="AX98" s="84"/>
      <c r="AY98" s="86">
        <f t="shared" si="15"/>
        <v>0</v>
      </c>
      <c r="AZ98" s="84"/>
      <c r="BA98" s="86">
        <f t="shared" si="16"/>
        <v>0</v>
      </c>
      <c r="BB98" s="84"/>
      <c r="BC98" s="89">
        <f t="shared" si="39"/>
        <v>0</v>
      </c>
      <c r="BD98" s="90">
        <f t="shared" si="17"/>
        <v>0</v>
      </c>
      <c r="BE98" s="91">
        <f t="shared" si="18"/>
        <v>2</v>
      </c>
      <c r="BF98" s="5">
        <f t="shared" si="27"/>
        <v>0</v>
      </c>
      <c r="BG98" s="282">
        <f t="shared" si="28"/>
        <v>0</v>
      </c>
      <c r="BH98" s="283">
        <f t="shared" si="29"/>
        <v>0</v>
      </c>
      <c r="BI98" s="284"/>
      <c r="BJ98" s="98">
        <f t="shared" si="30"/>
        <v>0</v>
      </c>
      <c r="BK98" s="5">
        <f t="shared" si="31"/>
        <v>0</v>
      </c>
      <c r="BL98" s="100">
        <f t="shared" si="32"/>
        <v>0</v>
      </c>
      <c r="BM98" s="5">
        <f t="shared" si="33"/>
        <v>0</v>
      </c>
      <c r="BN98" s="100">
        <f t="shared" si="34"/>
        <v>0</v>
      </c>
      <c r="BO98" s="5">
        <f t="shared" si="35"/>
        <v>0</v>
      </c>
      <c r="BP98" s="101">
        <f t="shared" si="36"/>
        <v>0</v>
      </c>
      <c r="BQ98" s="95">
        <f t="shared" si="37"/>
        <v>0</v>
      </c>
      <c r="BR98" s="54"/>
      <c r="BS98" s="54"/>
      <c r="BT98" s="54"/>
      <c r="BU98" s="54"/>
      <c r="BV98" s="13"/>
    </row>
    <row r="99" spans="1:77" ht="12.75" customHeight="1" x14ac:dyDescent="0.2">
      <c r="A99" s="3"/>
      <c r="B99" s="5">
        <f t="shared" si="38"/>
        <v>46</v>
      </c>
      <c r="C99" s="309"/>
      <c r="D99" s="310"/>
      <c r="E99" s="14"/>
      <c r="F99" s="84"/>
      <c r="G99" s="93">
        <f t="shared" si="19"/>
        <v>0</v>
      </c>
      <c r="H99" s="84"/>
      <c r="I99" s="93">
        <f t="shared" si="20"/>
        <v>0</v>
      </c>
      <c r="J99" s="84"/>
      <c r="K99" s="93">
        <f t="shared" si="21"/>
        <v>0</v>
      </c>
      <c r="L99" s="84"/>
      <c r="M99" s="93">
        <f t="shared" si="22"/>
        <v>0</v>
      </c>
      <c r="N99" s="84"/>
      <c r="O99" s="93">
        <f t="shared" si="23"/>
        <v>0</v>
      </c>
      <c r="P99" s="84"/>
      <c r="Q99" s="93">
        <f t="shared" si="24"/>
        <v>0</v>
      </c>
      <c r="R99" s="84"/>
      <c r="S99" s="86">
        <f t="shared" si="25"/>
        <v>0</v>
      </c>
      <c r="T99" s="84"/>
      <c r="U99" s="86">
        <f t="shared" si="1"/>
        <v>0</v>
      </c>
      <c r="V99" s="84"/>
      <c r="W99" s="86">
        <f t="shared" si="2"/>
        <v>0</v>
      </c>
      <c r="X99" s="84"/>
      <c r="Y99" s="86">
        <f t="shared" si="3"/>
        <v>0</v>
      </c>
      <c r="Z99" s="87"/>
      <c r="AA99" s="93">
        <f t="shared" si="4"/>
        <v>0</v>
      </c>
      <c r="AB99" s="87"/>
      <c r="AC99" s="93">
        <f t="shared" si="26"/>
        <v>0</v>
      </c>
      <c r="AD99" s="87"/>
      <c r="AE99" s="93">
        <f t="shared" si="5"/>
        <v>0</v>
      </c>
      <c r="AF99" s="87"/>
      <c r="AG99" s="93">
        <f t="shared" si="6"/>
        <v>0</v>
      </c>
      <c r="AH99" s="87"/>
      <c r="AI99" s="93">
        <f t="shared" si="7"/>
        <v>0</v>
      </c>
      <c r="AJ99" s="87"/>
      <c r="AK99" s="93">
        <f t="shared" si="8"/>
        <v>0</v>
      </c>
      <c r="AL99" s="87"/>
      <c r="AM99" s="93">
        <f t="shared" si="9"/>
        <v>0</v>
      </c>
      <c r="AN99" s="84"/>
      <c r="AO99" s="86">
        <f t="shared" si="10"/>
        <v>0</v>
      </c>
      <c r="AP99" s="84"/>
      <c r="AQ99" s="86">
        <f t="shared" si="11"/>
        <v>0</v>
      </c>
      <c r="AR99" s="84"/>
      <c r="AS99" s="86">
        <f t="shared" si="12"/>
        <v>0</v>
      </c>
      <c r="AT99" s="84"/>
      <c r="AU99" s="86">
        <f t="shared" si="13"/>
        <v>0</v>
      </c>
      <c r="AV99" s="84"/>
      <c r="AW99" s="86">
        <f t="shared" si="14"/>
        <v>0</v>
      </c>
      <c r="AX99" s="84"/>
      <c r="AY99" s="86">
        <f t="shared" si="15"/>
        <v>0</v>
      </c>
      <c r="AZ99" s="84"/>
      <c r="BA99" s="86">
        <f t="shared" si="16"/>
        <v>0</v>
      </c>
      <c r="BB99" s="84"/>
      <c r="BC99" s="89">
        <f t="shared" si="39"/>
        <v>0</v>
      </c>
      <c r="BD99" s="90">
        <f t="shared" si="17"/>
        <v>0</v>
      </c>
      <c r="BE99" s="91">
        <f t="shared" si="18"/>
        <v>2</v>
      </c>
      <c r="BF99" s="5">
        <f t="shared" si="27"/>
        <v>0</v>
      </c>
      <c r="BG99" s="282">
        <f t="shared" si="28"/>
        <v>0</v>
      </c>
      <c r="BH99" s="283">
        <f t="shared" si="29"/>
        <v>0</v>
      </c>
      <c r="BI99" s="284"/>
      <c r="BJ99" s="98">
        <f t="shared" si="30"/>
        <v>0</v>
      </c>
      <c r="BK99" s="5">
        <f t="shared" si="31"/>
        <v>0</v>
      </c>
      <c r="BL99" s="100">
        <f t="shared" si="32"/>
        <v>0</v>
      </c>
      <c r="BM99" s="5">
        <f t="shared" si="33"/>
        <v>0</v>
      </c>
      <c r="BN99" s="100">
        <f t="shared" si="34"/>
        <v>0</v>
      </c>
      <c r="BO99" s="5">
        <f t="shared" si="35"/>
        <v>0</v>
      </c>
      <c r="BP99" s="101">
        <f t="shared" si="36"/>
        <v>0</v>
      </c>
      <c r="BQ99" s="95">
        <f t="shared" si="37"/>
        <v>0</v>
      </c>
      <c r="BR99" s="54"/>
      <c r="BS99" s="54"/>
      <c r="BT99" s="54"/>
      <c r="BU99" s="54"/>
      <c r="BV99" s="13"/>
    </row>
    <row r="100" spans="1:77" ht="12.75" customHeight="1" thickBot="1" x14ac:dyDescent="0.25">
      <c r="A100" s="3"/>
      <c r="B100" s="5">
        <v>47</v>
      </c>
      <c r="C100" s="309"/>
      <c r="D100" s="310"/>
      <c r="E100" s="14"/>
      <c r="F100" s="84"/>
      <c r="G100" s="93">
        <f t="shared" si="19"/>
        <v>0</v>
      </c>
      <c r="H100" s="84"/>
      <c r="I100" s="93">
        <f t="shared" si="20"/>
        <v>0</v>
      </c>
      <c r="J100" s="84"/>
      <c r="K100" s="93">
        <f t="shared" si="21"/>
        <v>0</v>
      </c>
      <c r="L100" s="84"/>
      <c r="M100" s="93">
        <f t="shared" si="22"/>
        <v>0</v>
      </c>
      <c r="N100" s="84"/>
      <c r="O100" s="93">
        <f t="shared" si="23"/>
        <v>0</v>
      </c>
      <c r="P100" s="84"/>
      <c r="Q100" s="93">
        <f t="shared" si="24"/>
        <v>0</v>
      </c>
      <c r="R100" s="84"/>
      <c r="S100" s="86">
        <f t="shared" si="25"/>
        <v>0</v>
      </c>
      <c r="T100" s="84"/>
      <c r="U100" s="86">
        <f t="shared" si="1"/>
        <v>0</v>
      </c>
      <c r="V100" s="84"/>
      <c r="W100" s="86">
        <f t="shared" si="2"/>
        <v>0</v>
      </c>
      <c r="X100" s="84"/>
      <c r="Y100" s="86">
        <f t="shared" si="3"/>
        <v>0</v>
      </c>
      <c r="Z100" s="87"/>
      <c r="AA100" s="93">
        <f t="shared" si="4"/>
        <v>0</v>
      </c>
      <c r="AB100" s="87"/>
      <c r="AC100" s="93">
        <f t="shared" si="26"/>
        <v>0</v>
      </c>
      <c r="AD100" s="87"/>
      <c r="AE100" s="93">
        <f t="shared" si="5"/>
        <v>0</v>
      </c>
      <c r="AF100" s="87"/>
      <c r="AG100" s="93">
        <f t="shared" si="6"/>
        <v>0</v>
      </c>
      <c r="AH100" s="87"/>
      <c r="AI100" s="93">
        <f t="shared" si="7"/>
        <v>0</v>
      </c>
      <c r="AJ100" s="87"/>
      <c r="AK100" s="93">
        <f t="shared" si="8"/>
        <v>0</v>
      </c>
      <c r="AL100" s="87"/>
      <c r="AM100" s="93">
        <f t="shared" si="9"/>
        <v>0</v>
      </c>
      <c r="AN100" s="84"/>
      <c r="AO100" s="86">
        <f t="shared" si="10"/>
        <v>0</v>
      </c>
      <c r="AP100" s="84"/>
      <c r="AQ100" s="86">
        <f t="shared" si="11"/>
        <v>0</v>
      </c>
      <c r="AR100" s="84"/>
      <c r="AS100" s="86">
        <f t="shared" si="12"/>
        <v>0</v>
      </c>
      <c r="AT100" s="84"/>
      <c r="AU100" s="86">
        <f t="shared" si="13"/>
        <v>0</v>
      </c>
      <c r="AV100" s="84"/>
      <c r="AW100" s="86">
        <f t="shared" si="14"/>
        <v>0</v>
      </c>
      <c r="AX100" s="84"/>
      <c r="AY100" s="86">
        <f t="shared" si="15"/>
        <v>0</v>
      </c>
      <c r="AZ100" s="84"/>
      <c r="BA100" s="86">
        <f t="shared" si="16"/>
        <v>0</v>
      </c>
      <c r="BB100" s="84"/>
      <c r="BC100" s="89">
        <f t="shared" si="39"/>
        <v>0</v>
      </c>
      <c r="BD100" s="90">
        <f t="shared" si="17"/>
        <v>0</v>
      </c>
      <c r="BE100" s="91">
        <f t="shared" si="18"/>
        <v>2</v>
      </c>
      <c r="BF100" s="5">
        <f t="shared" si="27"/>
        <v>0</v>
      </c>
      <c r="BG100" s="282">
        <f t="shared" si="28"/>
        <v>0</v>
      </c>
      <c r="BH100" s="283">
        <f t="shared" si="29"/>
        <v>0</v>
      </c>
      <c r="BI100" s="284"/>
      <c r="BJ100" s="148">
        <f t="shared" si="30"/>
        <v>0</v>
      </c>
      <c r="BK100" s="96">
        <f>IF($E$54:$E$100="P",IF(BJ100&lt;=0.25,"B",IF(BJ100&lt;=0.5,"MB",IF(BJ100&lt;=0.75,"MA",IF(BJ100&lt;=1,"A")))),0)</f>
        <v>0</v>
      </c>
      <c r="BL100" s="109">
        <f t="shared" si="32"/>
        <v>0</v>
      </c>
      <c r="BM100" s="96">
        <f t="shared" si="33"/>
        <v>0</v>
      </c>
      <c r="BN100" s="109">
        <f t="shared" si="34"/>
        <v>0</v>
      </c>
      <c r="BO100" s="96">
        <f t="shared" si="35"/>
        <v>0</v>
      </c>
      <c r="BP100" s="110">
        <f>IF((E100="P"),SUM(BB100:BB100)/3,0)</f>
        <v>0</v>
      </c>
      <c r="BQ100" s="97">
        <f t="shared" si="37"/>
        <v>0</v>
      </c>
      <c r="BR100" s="54"/>
      <c r="BS100" s="54"/>
      <c r="BT100" s="54"/>
      <c r="BU100" s="54"/>
      <c r="BV100" s="13"/>
      <c r="BY100" s="293"/>
    </row>
    <row r="101" spans="1:77" ht="12.75" customHeight="1" x14ac:dyDescent="0.2">
      <c r="B101" s="8"/>
      <c r="C101" s="400"/>
      <c r="D101" s="400"/>
      <c r="E101" s="18"/>
      <c r="F101" s="285">
        <v>1</v>
      </c>
      <c r="G101" s="286"/>
      <c r="H101" s="285">
        <v>2</v>
      </c>
      <c r="I101" s="285"/>
      <c r="J101" s="285">
        <v>3</v>
      </c>
      <c r="K101" s="285"/>
      <c r="L101" s="285">
        <v>4</v>
      </c>
      <c r="M101" s="285"/>
      <c r="N101" s="285">
        <v>5</v>
      </c>
      <c r="O101" s="285"/>
      <c r="P101" s="285">
        <v>6</v>
      </c>
      <c r="Q101" s="285"/>
      <c r="R101" s="285">
        <v>7</v>
      </c>
      <c r="S101" s="285"/>
      <c r="T101" s="285">
        <v>8</v>
      </c>
      <c r="U101" s="285"/>
      <c r="V101" s="285">
        <v>9</v>
      </c>
      <c r="W101" s="285"/>
      <c r="X101" s="285">
        <v>10</v>
      </c>
      <c r="Y101" s="285"/>
      <c r="Z101" s="285">
        <v>11</v>
      </c>
      <c r="AA101" s="285"/>
      <c r="AB101" s="285">
        <v>12</v>
      </c>
      <c r="AC101" s="285"/>
      <c r="AD101" s="285">
        <v>13</v>
      </c>
      <c r="AE101" s="285"/>
      <c r="AF101" s="285">
        <v>14</v>
      </c>
      <c r="AG101" s="285"/>
      <c r="AH101" s="285">
        <v>15</v>
      </c>
      <c r="AI101" s="285"/>
      <c r="AJ101" s="285">
        <v>16</v>
      </c>
      <c r="AK101" s="285"/>
      <c r="AL101" s="285">
        <v>17</v>
      </c>
      <c r="AM101" s="285"/>
      <c r="AN101" s="285">
        <v>18</v>
      </c>
      <c r="AO101" s="285"/>
      <c r="AP101" s="285">
        <v>19</v>
      </c>
      <c r="AQ101" s="285"/>
      <c r="AR101" s="285">
        <v>20</v>
      </c>
      <c r="AS101" s="285"/>
      <c r="AT101" s="285">
        <v>21</v>
      </c>
      <c r="AU101" s="285"/>
      <c r="AV101" s="285">
        <v>22</v>
      </c>
      <c r="AW101" s="285"/>
      <c r="AX101" s="285">
        <v>23</v>
      </c>
      <c r="AY101" s="285"/>
      <c r="AZ101" s="285">
        <v>24</v>
      </c>
      <c r="BA101" s="285"/>
      <c r="BB101" s="285">
        <v>25</v>
      </c>
      <c r="BC101" s="8"/>
      <c r="BD101" s="9"/>
      <c r="BE101" s="9"/>
      <c r="BF101" s="8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Y101" s="293"/>
    </row>
    <row r="102" spans="1:77" ht="12.75" customHeight="1" x14ac:dyDescent="0.2">
      <c r="B102" s="3"/>
      <c r="C102" s="366" t="s">
        <v>3</v>
      </c>
      <c r="D102" s="401"/>
      <c r="E102" s="367"/>
      <c r="F102" s="129">
        <f>SUMIF($E$54:$E$100,"=P",G54:G100)</f>
        <v>0</v>
      </c>
      <c r="G102" s="127"/>
      <c r="H102" s="129">
        <f>SUMIF($E$54:$E$100,"=P",I54:I100)</f>
        <v>0</v>
      </c>
      <c r="I102" s="127"/>
      <c r="J102" s="128">
        <f>SUMIF($E$54:$E$100,"=P",K54:K100)</f>
        <v>0</v>
      </c>
      <c r="K102" s="128"/>
      <c r="L102" s="129">
        <f>SUMIF($E$54:$E$100,"=P",M54:M100)</f>
        <v>0</v>
      </c>
      <c r="M102" s="129"/>
      <c r="N102" s="130">
        <f>SUMIF($E$54:$E$100,"=P",O54:O100)</f>
        <v>0</v>
      </c>
      <c r="O102" s="130"/>
      <c r="P102" s="130">
        <f>SUMIF($E$54:$E$100,"=P",Q54:Q100)</f>
        <v>0</v>
      </c>
      <c r="Q102" s="130"/>
      <c r="R102" s="130">
        <f>SUMIF($E$54:$E$100,"=P",S54:S100)</f>
        <v>0</v>
      </c>
      <c r="S102" s="130"/>
      <c r="T102" s="130">
        <f>SUMIF($E$54:$E$100,"=P",U54:U100)</f>
        <v>0</v>
      </c>
      <c r="U102" s="130"/>
      <c r="V102" s="130">
        <f>SUMIF($E$54:$E$100,"=P",W54:W100)</f>
        <v>0</v>
      </c>
      <c r="W102" s="130"/>
      <c r="X102" s="130">
        <f>SUMIF($E$54:$E$100,"=P",Y54:Y100)</f>
        <v>0</v>
      </c>
      <c r="Y102" s="129"/>
      <c r="Z102" s="129">
        <f>SUMIF($E$54:$E$100,"=P",AA54:AA100)</f>
        <v>0</v>
      </c>
      <c r="AA102" s="129"/>
      <c r="AB102" s="129">
        <f>SUMIF($E$54:$E$100,"=P",AC54:AC100)</f>
        <v>0</v>
      </c>
      <c r="AC102" s="129"/>
      <c r="AD102" s="129">
        <f>SUMIF($E$54:$E$100,"=P",AE54:AE100)</f>
        <v>0</v>
      </c>
      <c r="AE102" s="129"/>
      <c r="AF102" s="129">
        <f>SUMIF($E$54:$E$100,"=P",AG54:AG100)</f>
        <v>0</v>
      </c>
      <c r="AG102" s="129"/>
      <c r="AH102" s="129">
        <f>SUMIF($E$54:$E$100,"=P",AI54:AI100)</f>
        <v>0</v>
      </c>
      <c r="AI102" s="129"/>
      <c r="AJ102" s="129">
        <f>SUMIF($E$54:$E$100,"=P",AK54:AK100)</f>
        <v>0</v>
      </c>
      <c r="AK102" s="129"/>
      <c r="AL102" s="129">
        <f>SUMIF($E$54:$E$100,"=P",AM54:AM100)</f>
        <v>0</v>
      </c>
      <c r="AM102" s="129"/>
      <c r="AN102" s="129">
        <f>SUMIF($E$54:$E$100,"=P",AO54:AO100)</f>
        <v>0</v>
      </c>
      <c r="AO102" s="129"/>
      <c r="AP102" s="129">
        <f>SUMIF($E$54:$E$100,"=P",AQ54:AQ100)</f>
        <v>0</v>
      </c>
      <c r="AQ102" s="128"/>
      <c r="AR102" s="128">
        <f>SUMIF($E$54:$E$100,"=P",AS54:AS100)</f>
        <v>0</v>
      </c>
      <c r="AS102" s="128"/>
      <c r="AT102" s="128">
        <f>SUMIF($E$54:$E$100,"=P",AU54:AU100)</f>
        <v>0</v>
      </c>
      <c r="AU102" s="128"/>
      <c r="AV102" s="128">
        <f>SUMIF($E$54:$E$100,"=P",AW54:AW100)</f>
        <v>0</v>
      </c>
      <c r="AW102" s="128"/>
      <c r="AX102" s="128">
        <f>SUMIF($E$54:$E$100,"=P",AY54:AY100)</f>
        <v>0</v>
      </c>
      <c r="AY102" s="130"/>
      <c r="AZ102" s="130">
        <f>SUMIF($E$54:$E$100,"=P",BA54:BA100)</f>
        <v>0</v>
      </c>
      <c r="BA102" s="166"/>
      <c r="BB102" s="129">
        <f>SUMIF($E$54:$E$100,"=P",BB54:BB100)</f>
        <v>0</v>
      </c>
      <c r="BC102" s="159"/>
      <c r="BD102" s="10" t="s">
        <v>28</v>
      </c>
      <c r="BE102" s="164" t="s">
        <v>69</v>
      </c>
      <c r="BF102" s="7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Y102" s="161" t="str">
        <f>P18</f>
        <v>1) Reflexión sobre el texto.</v>
      </c>
    </row>
    <row r="103" spans="1:77" ht="12.75" customHeight="1" x14ac:dyDescent="0.2">
      <c r="B103" s="3"/>
      <c r="C103" s="336" t="s">
        <v>32</v>
      </c>
      <c r="D103" s="336"/>
      <c r="E103" s="336"/>
      <c r="F103" s="131" t="e">
        <f>(F102*100)/(C18*F11)</f>
        <v>#DIV/0!</v>
      </c>
      <c r="G103" s="132"/>
      <c r="H103" s="131" t="e">
        <f>(H102*100)/(C19*F11)</f>
        <v>#DIV/0!</v>
      </c>
      <c r="I103" s="131"/>
      <c r="J103" s="131" t="e">
        <f>(J102*100)/(C20*F11)</f>
        <v>#DIV/0!</v>
      </c>
      <c r="K103" s="131"/>
      <c r="L103" s="131" t="e">
        <f>(L102*100)/(C21*F11)</f>
        <v>#DIV/0!</v>
      </c>
      <c r="M103" s="131"/>
      <c r="N103" s="131" t="e">
        <f>(N102*100)/(C22*F11)</f>
        <v>#DIV/0!</v>
      </c>
      <c r="O103" s="131"/>
      <c r="P103" s="131" t="e">
        <f>(P102*100)/(C23*F11)</f>
        <v>#DIV/0!</v>
      </c>
      <c r="Q103" s="131"/>
      <c r="R103" s="131" t="e">
        <f>(R102*100)/(C24*F11)</f>
        <v>#DIV/0!</v>
      </c>
      <c r="S103" s="131"/>
      <c r="T103" s="131" t="e">
        <f>(T102*100)/(C25*F11)</f>
        <v>#DIV/0!</v>
      </c>
      <c r="U103" s="131"/>
      <c r="V103" s="131" t="e">
        <f>(V102*100)/(C26*F11)</f>
        <v>#DIV/0!</v>
      </c>
      <c r="W103" s="131"/>
      <c r="X103" s="131" t="e">
        <f>(X102*100)/(C27*F11)</f>
        <v>#DIV/0!</v>
      </c>
      <c r="Y103" s="131"/>
      <c r="Z103" s="131" t="e">
        <f>(Z102*100)/(C28*F11)</f>
        <v>#DIV/0!</v>
      </c>
      <c r="AA103" s="131"/>
      <c r="AB103" s="131" t="e">
        <f>(AB102*100)/(C29*F11)</f>
        <v>#DIV/0!</v>
      </c>
      <c r="AC103" s="131"/>
      <c r="AD103" s="131" t="e">
        <f>(AD102*100)/(C30*F11)</f>
        <v>#DIV/0!</v>
      </c>
      <c r="AE103" s="131"/>
      <c r="AF103" s="131" t="e">
        <f>(AF102*100)/(C31*F11)</f>
        <v>#DIV/0!</v>
      </c>
      <c r="AG103" s="131"/>
      <c r="AH103" s="131" t="e">
        <f>(AH102*100)/(C32*F11)</f>
        <v>#DIV/0!</v>
      </c>
      <c r="AI103" s="131"/>
      <c r="AJ103" s="131" t="e">
        <f>(AJ102*100)/(C33*F11)</f>
        <v>#DIV/0!</v>
      </c>
      <c r="AK103" s="131"/>
      <c r="AL103" s="131" t="e">
        <f>(AL102*100)/(C34*F11)</f>
        <v>#DIV/0!</v>
      </c>
      <c r="AM103" s="131"/>
      <c r="AN103" s="131" t="e">
        <f>(AN102*100)/(C35*F11)</f>
        <v>#DIV/0!</v>
      </c>
      <c r="AO103" s="131"/>
      <c r="AP103" s="131" t="e">
        <f>(AP102*100)/(C36*F11)</f>
        <v>#DIV/0!</v>
      </c>
      <c r="AQ103" s="131"/>
      <c r="AR103" s="131" t="e">
        <f>(AR102*100)/(C37*F11)</f>
        <v>#DIV/0!</v>
      </c>
      <c r="AS103" s="131"/>
      <c r="AT103" s="131" t="e">
        <f>(AT102*100)/(C38*F11)</f>
        <v>#DIV/0!</v>
      </c>
      <c r="AU103" s="131"/>
      <c r="AV103" s="131" t="e">
        <f>(AV102*100)/(C39*F11)</f>
        <v>#DIV/0!</v>
      </c>
      <c r="AW103" s="131"/>
      <c r="AX103" s="131" t="e">
        <f>(AX102*100)/(C40*F11)</f>
        <v>#DIV/0!</v>
      </c>
      <c r="AY103" s="131"/>
      <c r="AZ103" s="131" t="e">
        <f>(AZ102*100)/(C41*F11)</f>
        <v>#DIV/0!</v>
      </c>
      <c r="BA103" s="163"/>
      <c r="BB103" s="131" t="e">
        <f>(BB102*100)/(C42*F11)</f>
        <v>#DIV/0!</v>
      </c>
      <c r="BC103" s="165"/>
      <c r="BD103" s="11" t="e">
        <f>SUM(BD54:BD100)/COUNTIF(BD54:BD100,"&gt;0")</f>
        <v>#DIV/0!</v>
      </c>
      <c r="BE103" s="167" t="e">
        <f>SUMIF($E$54:$E$100,"=P",$BE$54:$BE$100)/COUNTIF($E$54:$E$100,"=P")</f>
        <v>#DIV/0!</v>
      </c>
      <c r="BF103" s="7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Y103" s="161" t="str">
        <f>P22</f>
        <v>2) Extracción de información explícita.</v>
      </c>
    </row>
    <row r="104" spans="1:77" s="38" customFormat="1" ht="12.75" customHeight="1" x14ac:dyDescent="0.2">
      <c r="C104" s="405"/>
      <c r="D104" s="406"/>
      <c r="E104" s="406"/>
      <c r="F104" s="133"/>
      <c r="G104" s="134"/>
      <c r="H104" s="134"/>
      <c r="I104" s="134"/>
      <c r="J104" s="134"/>
      <c r="K104" s="134"/>
      <c r="L104" s="134"/>
      <c r="M104" s="175"/>
      <c r="N104" s="407"/>
      <c r="O104" s="408"/>
      <c r="P104" s="408"/>
      <c r="Q104" s="408"/>
      <c r="R104" s="408"/>
      <c r="S104" s="408"/>
      <c r="T104" s="408"/>
      <c r="U104" s="408"/>
      <c r="V104" s="408"/>
      <c r="W104" s="408"/>
      <c r="X104" s="175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5"/>
      <c r="AO104" s="407"/>
      <c r="AP104" s="408"/>
      <c r="AQ104" s="408"/>
      <c r="AR104" s="408"/>
      <c r="AS104" s="408"/>
      <c r="AT104" s="408"/>
      <c r="AU104" s="408"/>
      <c r="AV104" s="408"/>
      <c r="AW104" s="408"/>
      <c r="AX104" s="408"/>
      <c r="AY104" s="408"/>
      <c r="AZ104" s="175"/>
      <c r="BA104" s="175"/>
      <c r="BB104" s="174"/>
      <c r="BD104" s="13"/>
      <c r="BE104" s="1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Y104" s="162" t="str">
        <f>P19</f>
        <v>3) Extracción de información implícita.</v>
      </c>
    </row>
    <row r="105" spans="1:77" ht="12.75" customHeight="1" x14ac:dyDescent="0.25">
      <c r="C105" s="402" t="s">
        <v>34</v>
      </c>
      <c r="D105" s="403"/>
      <c r="E105" s="404"/>
      <c r="F105" s="136" t="e">
        <f>AVERAGE(F103,AB103,AX103)</f>
        <v>#DIV/0!</v>
      </c>
      <c r="G105" s="136"/>
      <c r="H105" s="136" t="e">
        <f>AVERAGE(H103)</f>
        <v>#DIV/0!</v>
      </c>
      <c r="I105" s="136"/>
      <c r="J105" s="136" t="e">
        <f>AVERAGE(J103,L103,AJ103,AT103)</f>
        <v>#DIV/0!</v>
      </c>
      <c r="K105" s="136"/>
      <c r="L105" s="136" t="e">
        <f>AVERAGE(N103)</f>
        <v>#DIV/0!</v>
      </c>
      <c r="M105" s="136"/>
      <c r="N105" s="136" t="e">
        <f>AVERAGE(P103,X103)</f>
        <v>#DIV/0!</v>
      </c>
      <c r="O105" s="136"/>
      <c r="P105" s="136" t="e">
        <f>AVERAGE(R103)</f>
        <v>#DIV/0!</v>
      </c>
      <c r="Q105" s="136"/>
      <c r="R105" s="136" t="e">
        <f>AVERAGE(T103)</f>
        <v>#DIV/0!</v>
      </c>
      <c r="S105" s="136"/>
      <c r="T105" s="136" t="e">
        <f>AVERAGE(V103)</f>
        <v>#DIV/0!</v>
      </c>
      <c r="U105" s="136"/>
      <c r="V105" s="136" t="e">
        <f>AVERAGE(Z103,AV103)</f>
        <v>#DIV/0!</v>
      </c>
      <c r="W105" s="136"/>
      <c r="X105" s="136" t="e">
        <f>AVERAGE(AD103,AL103)</f>
        <v>#DIV/0!</v>
      </c>
      <c r="Y105" s="136"/>
      <c r="Z105" s="136" t="e">
        <f>AVERAGE(AF103)</f>
        <v>#DIV/0!</v>
      </c>
      <c r="AA105" s="136"/>
      <c r="AB105" s="136" t="e">
        <f>AVERAGE(AH103)</f>
        <v>#DIV/0!</v>
      </c>
      <c r="AC105" s="136"/>
      <c r="AD105" s="136" t="e">
        <f>AVERAGE(AJ103)</f>
        <v>#DIV/0!</v>
      </c>
      <c r="AE105" s="136"/>
      <c r="AF105" s="136" t="e">
        <f>AVERAGE(AP103)</f>
        <v>#DIV/0!</v>
      </c>
      <c r="AG105" s="136"/>
      <c r="AH105" s="136" t="e">
        <f>AVERAGE(AR103)</f>
        <v>#DIV/0!</v>
      </c>
      <c r="AI105" s="136"/>
      <c r="AJ105" s="136" t="e">
        <f>AVERAGE(AZ103)</f>
        <v>#DIV/0!</v>
      </c>
      <c r="AK105" s="136"/>
      <c r="AL105" s="136" t="e">
        <f>AVERAGE(BB103)</f>
        <v>#DIV/0!</v>
      </c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F105" s="65"/>
      <c r="BG105" s="65"/>
      <c r="BH105" s="65"/>
      <c r="BI105" s="65"/>
      <c r="BJ105" s="398"/>
      <c r="BK105" s="399"/>
      <c r="BL105" s="399"/>
      <c r="BM105" s="399"/>
      <c r="BN105" s="399"/>
      <c r="BO105" s="399"/>
      <c r="BP105" s="399"/>
      <c r="BQ105" s="399"/>
      <c r="BY105" s="161" t="str">
        <f>P42</f>
        <v>4) Reconocimiento de funciones gramaticales y usos ortográficos.</v>
      </c>
    </row>
    <row r="106" spans="1:77" ht="12.75" customHeight="1" x14ac:dyDescent="0.25">
      <c r="C106" s="47"/>
      <c r="D106" s="47"/>
      <c r="E106" s="48"/>
      <c r="F106" s="409"/>
      <c r="G106" s="409"/>
      <c r="H106" s="409"/>
      <c r="I106" s="172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F106" s="65"/>
      <c r="BG106" s="65"/>
      <c r="BH106" s="65"/>
      <c r="BI106" s="65"/>
      <c r="BJ106" s="416"/>
      <c r="BK106" s="416"/>
      <c r="BL106" s="416"/>
      <c r="BM106" s="416"/>
      <c r="BN106" s="416"/>
      <c r="BO106" s="416"/>
      <c r="BP106" s="173"/>
      <c r="BQ106" s="173"/>
      <c r="BY106" s="293"/>
    </row>
    <row r="107" spans="1:77" ht="12.75" customHeight="1" x14ac:dyDescent="0.25">
      <c r="C107" s="402" t="s">
        <v>43</v>
      </c>
      <c r="D107" s="403"/>
      <c r="E107" s="404"/>
      <c r="F107" s="136" t="e">
        <f>AVERAGE(F103,AB103,AH103,AX103)</f>
        <v>#DIV/0!</v>
      </c>
      <c r="G107" s="141"/>
      <c r="H107" s="136" t="e">
        <f>AVERAGE(N103,P103,R103,X103,AD103,AL103,AP103,AZ103)</f>
        <v>#DIV/0!</v>
      </c>
      <c r="I107" s="136"/>
      <c r="J107" s="136" t="e">
        <f>AVERAGE(H103,J103,L103,T103,V103,Z103,AF103,AJ103,AN103,AR103,AT103,AV103)</f>
        <v>#DIV/0!</v>
      </c>
      <c r="K107" s="136"/>
      <c r="L107" s="136" t="e">
        <f>AVERAGE(BB103)</f>
        <v>#DIV/0!</v>
      </c>
      <c r="M107" s="142"/>
      <c r="N107" s="142"/>
      <c r="O107" s="139"/>
      <c r="P107" s="139"/>
      <c r="Q107" s="139"/>
      <c r="R107" s="139"/>
      <c r="S107" s="139"/>
      <c r="T107" s="139"/>
      <c r="U107" s="142"/>
      <c r="V107" s="139"/>
      <c r="W107" s="142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F107" s="65"/>
      <c r="BG107" s="65"/>
      <c r="BH107" s="65"/>
      <c r="BI107" s="65"/>
      <c r="BJ107" s="416"/>
      <c r="BK107" s="416"/>
      <c r="BL107" s="416"/>
      <c r="BM107" s="416"/>
      <c r="BN107" s="416"/>
      <c r="BO107" s="416"/>
      <c r="BP107" s="173"/>
      <c r="BQ107" s="173"/>
      <c r="BY107" s="293"/>
    </row>
    <row r="108" spans="1:77" ht="12.75" customHeight="1" x14ac:dyDescent="0.25">
      <c r="H108" s="294"/>
      <c r="J108" s="294"/>
      <c r="BF108" s="65"/>
      <c r="BG108" s="65"/>
      <c r="BH108" s="65"/>
      <c r="BI108" s="65"/>
      <c r="BJ108" s="416"/>
      <c r="BK108" s="416"/>
      <c r="BL108" s="416"/>
      <c r="BM108" s="416"/>
      <c r="BN108" s="416"/>
      <c r="BO108" s="416"/>
      <c r="BP108" s="173"/>
      <c r="BQ108" s="173"/>
      <c r="BY108" s="293"/>
    </row>
    <row r="109" spans="1:77" ht="12.75" customHeight="1" x14ac:dyDescent="0.2">
      <c r="BF109" s="66"/>
      <c r="BG109" s="66"/>
      <c r="BH109" s="66"/>
      <c r="BI109" s="66"/>
      <c r="BJ109" s="67"/>
      <c r="BK109" s="67"/>
      <c r="BL109" s="67"/>
      <c r="BM109" s="67"/>
      <c r="BN109" s="67"/>
      <c r="BO109" s="67"/>
      <c r="BP109" s="67"/>
      <c r="BQ109" s="67"/>
    </row>
    <row r="110" spans="1:77" ht="12.75" customHeight="1" x14ac:dyDescent="0.25">
      <c r="BF110" s="417"/>
      <c r="BG110" s="417"/>
      <c r="BH110" s="417"/>
      <c r="BI110" s="417"/>
      <c r="BJ110" s="68"/>
      <c r="BK110" s="69"/>
      <c r="BL110" s="68"/>
      <c r="BM110" s="69"/>
      <c r="BN110" s="68"/>
      <c r="BO110" s="69"/>
      <c r="BP110" s="69"/>
      <c r="BQ110" s="69"/>
    </row>
    <row r="111" spans="1:77" ht="12.75" customHeight="1" x14ac:dyDescent="0.25">
      <c r="BF111" s="417"/>
      <c r="BG111" s="417"/>
      <c r="BH111" s="417"/>
      <c r="BI111" s="417"/>
      <c r="BJ111" s="68"/>
      <c r="BK111" s="69"/>
      <c r="BL111" s="68"/>
      <c r="BM111" s="69"/>
      <c r="BN111" s="68"/>
      <c r="BO111" s="69"/>
      <c r="BP111" s="69"/>
      <c r="BQ111" s="69"/>
    </row>
    <row r="112" spans="1:77" ht="12.75" customHeight="1" x14ac:dyDescent="0.25">
      <c r="BF112" s="417"/>
      <c r="BG112" s="417"/>
      <c r="BH112" s="417"/>
      <c r="BI112" s="417"/>
      <c r="BJ112" s="68"/>
      <c r="BK112" s="69"/>
      <c r="BL112" s="68"/>
      <c r="BM112" s="69"/>
      <c r="BN112" s="68"/>
      <c r="BO112" s="69"/>
      <c r="BP112" s="69"/>
      <c r="BQ112" s="69"/>
    </row>
    <row r="113" spans="58:69" ht="12.75" customHeight="1" x14ac:dyDescent="0.25">
      <c r="BF113" s="417"/>
      <c r="BG113" s="417"/>
      <c r="BH113" s="417"/>
      <c r="BI113" s="417"/>
      <c r="BJ113" s="68"/>
      <c r="BK113" s="69"/>
      <c r="BL113" s="68"/>
      <c r="BM113" s="69"/>
      <c r="BN113" s="68"/>
      <c r="BO113" s="69"/>
      <c r="BP113" s="69"/>
      <c r="BQ113" s="69"/>
    </row>
  </sheetData>
  <sheetProtection password="88B8" sheet="1" scenarios="1" selectLockedCells="1"/>
  <dataConsolidate/>
  <mergeCells count="154">
    <mergeCell ref="BF113:BI113"/>
    <mergeCell ref="F106:H106"/>
    <mergeCell ref="BJ106:BK108"/>
    <mergeCell ref="BL106:BM108"/>
    <mergeCell ref="BF110:BI110"/>
    <mergeCell ref="C103:E103"/>
    <mergeCell ref="C104:E104"/>
    <mergeCell ref="N104:W104"/>
    <mergeCell ref="AO104:AY104"/>
    <mergeCell ref="C105:E105"/>
    <mergeCell ref="BJ105:BQ105"/>
    <mergeCell ref="BF111:BI111"/>
    <mergeCell ref="BF112:BI112"/>
    <mergeCell ref="C95:D95"/>
    <mergeCell ref="C96:D96"/>
    <mergeCell ref="C97:D97"/>
    <mergeCell ref="C98:D98"/>
    <mergeCell ref="C99:D99"/>
    <mergeCell ref="C100:D100"/>
    <mergeCell ref="C101:D101"/>
    <mergeCell ref="C102:E102"/>
    <mergeCell ref="BN106:BO108"/>
    <mergeCell ref="C107:E107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80:D80"/>
    <mergeCell ref="C81:D81"/>
    <mergeCell ref="BS81:BS84"/>
    <mergeCell ref="BT81:BT84"/>
    <mergeCell ref="BU81:BU84"/>
    <mergeCell ref="C82:D82"/>
    <mergeCell ref="C83:D83"/>
    <mergeCell ref="C84:D84"/>
    <mergeCell ref="C85:D85"/>
    <mergeCell ref="C73:D73"/>
    <mergeCell ref="CM73:CO73"/>
    <mergeCell ref="C74:D74"/>
    <mergeCell ref="CM74:CO74"/>
    <mergeCell ref="C75:D75"/>
    <mergeCell ref="C76:D76"/>
    <mergeCell ref="C77:D77"/>
    <mergeCell ref="C78:D78"/>
    <mergeCell ref="C79:D79"/>
    <mergeCell ref="C63:D63"/>
    <mergeCell ref="C64:D64"/>
    <mergeCell ref="C65:D65"/>
    <mergeCell ref="C66:D66"/>
    <mergeCell ref="C67:D67"/>
    <mergeCell ref="C68:D68"/>
    <mergeCell ref="CM68:CO68"/>
    <mergeCell ref="C69:D69"/>
    <mergeCell ref="BS69:BS72"/>
    <mergeCell ref="BT69:BT72"/>
    <mergeCell ref="BU69:BU72"/>
    <mergeCell ref="CM69:CO69"/>
    <mergeCell ref="C70:D70"/>
    <mergeCell ref="CM70:CO70"/>
    <mergeCell ref="C71:D71"/>
    <mergeCell ref="CM71:CO71"/>
    <mergeCell ref="C72:D72"/>
    <mergeCell ref="CM72:CO72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D42:N42"/>
    <mergeCell ref="P42:BB42"/>
    <mergeCell ref="F43:BE43"/>
    <mergeCell ref="D46:E46"/>
    <mergeCell ref="D47:E47"/>
    <mergeCell ref="BJ49:BQ49"/>
    <mergeCell ref="F50:BB50"/>
    <mergeCell ref="BC50:BC53"/>
    <mergeCell ref="BD50:BD53"/>
    <mergeCell ref="BE50:BE53"/>
    <mergeCell ref="BF50:BF53"/>
    <mergeCell ref="BJ50:BK52"/>
    <mergeCell ref="BL50:BM52"/>
    <mergeCell ref="BN50:BO52"/>
    <mergeCell ref="BP50:BQ52"/>
    <mergeCell ref="C53:D53"/>
    <mergeCell ref="D37:N37"/>
    <mergeCell ref="P37:BB39"/>
    <mergeCell ref="D38:N38"/>
    <mergeCell ref="BJ38:BQ38"/>
    <mergeCell ref="D39:N39"/>
    <mergeCell ref="BJ39:BK41"/>
    <mergeCell ref="BL39:BM41"/>
    <mergeCell ref="BN39:BO41"/>
    <mergeCell ref="BP39:BQ41"/>
    <mergeCell ref="D40:N40"/>
    <mergeCell ref="P40:BB40"/>
    <mergeCell ref="D41:N41"/>
    <mergeCell ref="P41:BB41"/>
    <mergeCell ref="D32:N32"/>
    <mergeCell ref="P32:BB32"/>
    <mergeCell ref="D33:N33"/>
    <mergeCell ref="P33:BB33"/>
    <mergeCell ref="D34:N34"/>
    <mergeCell ref="P34:BB34"/>
    <mergeCell ref="D35:N35"/>
    <mergeCell ref="P35:BB35"/>
    <mergeCell ref="D36:N36"/>
    <mergeCell ref="P36:BB36"/>
    <mergeCell ref="D27:N27"/>
    <mergeCell ref="P27:BB27"/>
    <mergeCell ref="D28:N28"/>
    <mergeCell ref="P28:BB28"/>
    <mergeCell ref="D29:N29"/>
    <mergeCell ref="P29:BB29"/>
    <mergeCell ref="D30:N30"/>
    <mergeCell ref="P30:BB30"/>
    <mergeCell ref="D31:N31"/>
    <mergeCell ref="P31:BB31"/>
    <mergeCell ref="D19:N19"/>
    <mergeCell ref="P19:BB21"/>
    <mergeCell ref="D20:N21"/>
    <mergeCell ref="D22:N22"/>
    <mergeCell ref="P22:BB24"/>
    <mergeCell ref="D23:N23"/>
    <mergeCell ref="D24:N24"/>
    <mergeCell ref="D25:N25"/>
    <mergeCell ref="P25:BB26"/>
    <mergeCell ref="D26:N26"/>
    <mergeCell ref="C11:E11"/>
    <mergeCell ref="F11:H11"/>
    <mergeCell ref="C12:E12"/>
    <mergeCell ref="F12:H12"/>
    <mergeCell ref="B16:BB16"/>
    <mergeCell ref="D17:N17"/>
    <mergeCell ref="P17:BB17"/>
    <mergeCell ref="D18:N18"/>
    <mergeCell ref="P18:BB18"/>
    <mergeCell ref="C2:N2"/>
    <mergeCell ref="C3:N3"/>
    <mergeCell ref="C5:N5"/>
    <mergeCell ref="D7:H7"/>
    <mergeCell ref="N7:U7"/>
    <mergeCell ref="D8:H8"/>
    <mergeCell ref="D9:H9"/>
    <mergeCell ref="C10:E10"/>
    <mergeCell ref="F10:H10"/>
  </mergeCells>
  <conditionalFormatting sqref="BE54:BE100">
    <cfRule type="cellIs" dxfId="60" priority="52" stopIfTrue="1" operator="greaterThanOrEqual">
      <formula>3.95</formula>
    </cfRule>
    <cfRule type="cellIs" dxfId="59" priority="53" stopIfTrue="1" operator="between">
      <formula>2.05</formula>
      <formula>3.94</formula>
    </cfRule>
    <cfRule type="cellIs" dxfId="58" priority="54" stopIfTrue="1" operator="lessThanOrEqual">
      <formula>2</formula>
    </cfRule>
  </conditionalFormatting>
  <conditionalFormatting sqref="H54:H100">
    <cfRule type="cellIs" dxfId="57" priority="55" stopIfTrue="1" operator="equal">
      <formula>$H$51</formula>
    </cfRule>
    <cfRule type="cellIs" dxfId="56" priority="56" stopIfTrue="1" operator="notEqual">
      <formula>$H$51</formula>
    </cfRule>
  </conditionalFormatting>
  <conditionalFormatting sqref="J54:J100">
    <cfRule type="cellIs" dxfId="55" priority="50" stopIfTrue="1" operator="equal">
      <formula>$J$51</formula>
    </cfRule>
    <cfRule type="cellIs" dxfId="54" priority="51" stopIfTrue="1" operator="notEqual">
      <formula>$J$51</formula>
    </cfRule>
  </conditionalFormatting>
  <conditionalFormatting sqref="N54:N100">
    <cfRule type="cellIs" dxfId="53" priority="48" stopIfTrue="1" operator="equal">
      <formula>$N$51</formula>
    </cfRule>
    <cfRule type="cellIs" dxfId="52" priority="49" stopIfTrue="1" operator="notEqual">
      <formula>$N$51</formula>
    </cfRule>
  </conditionalFormatting>
  <conditionalFormatting sqref="L54:L100">
    <cfRule type="cellIs" dxfId="51" priority="46" stopIfTrue="1" operator="equal">
      <formula>$L$51</formula>
    </cfRule>
    <cfRule type="cellIs" dxfId="50" priority="47" stopIfTrue="1" operator="notEqual">
      <formula>$L$51</formula>
    </cfRule>
  </conditionalFormatting>
  <conditionalFormatting sqref="F54:F100">
    <cfRule type="cellIs" dxfId="49" priority="44" stopIfTrue="1" operator="equal">
      <formula>$F$51</formula>
    </cfRule>
    <cfRule type="cellIs" dxfId="48" priority="45" stopIfTrue="1" operator="notEqual">
      <formula>$F$51</formula>
    </cfRule>
  </conditionalFormatting>
  <conditionalFormatting sqref="BB54:BB100">
    <cfRule type="cellIs" dxfId="47" priority="42" stopIfTrue="1" operator="equal">
      <formula>$K$11</formula>
    </cfRule>
    <cfRule type="cellIs" dxfId="46" priority="43" stopIfTrue="1" operator="notEqual">
      <formula>$K$11</formula>
    </cfRule>
  </conditionalFormatting>
  <conditionalFormatting sqref="P54:P100">
    <cfRule type="cellIs" dxfId="45" priority="40" stopIfTrue="1" operator="notEqual">
      <formula>$P$51</formula>
    </cfRule>
    <cfRule type="cellIs" dxfId="44" priority="41" stopIfTrue="1" operator="equal">
      <formula>$P$51</formula>
    </cfRule>
  </conditionalFormatting>
  <conditionalFormatting sqref="R54:R100">
    <cfRule type="cellIs" dxfId="43" priority="38" stopIfTrue="1" operator="notEqual">
      <formula>$R$51</formula>
    </cfRule>
    <cfRule type="cellIs" dxfId="42" priority="39" stopIfTrue="1" operator="equal">
      <formula>$R$51</formula>
    </cfRule>
  </conditionalFormatting>
  <conditionalFormatting sqref="T54:T100">
    <cfRule type="cellIs" dxfId="41" priority="36" stopIfTrue="1" operator="notEqual">
      <formula>$T$51</formula>
    </cfRule>
    <cfRule type="cellIs" dxfId="40" priority="37" stopIfTrue="1" operator="equal">
      <formula>$T$51</formula>
    </cfRule>
  </conditionalFormatting>
  <conditionalFormatting sqref="V54:V100">
    <cfRule type="cellIs" dxfId="39" priority="34" stopIfTrue="1" operator="notEqual">
      <formula>$V$51</formula>
    </cfRule>
    <cfRule type="cellIs" dxfId="38" priority="35" stopIfTrue="1" operator="equal">
      <formula>$V$51</formula>
    </cfRule>
  </conditionalFormatting>
  <conditionalFormatting sqref="X54:X100">
    <cfRule type="cellIs" dxfId="37" priority="32" stopIfTrue="1" operator="notEqual">
      <formula>$X$51</formula>
    </cfRule>
    <cfRule type="cellIs" dxfId="36" priority="33" stopIfTrue="1" operator="equal">
      <formula>$X$51</formula>
    </cfRule>
  </conditionalFormatting>
  <conditionalFormatting sqref="AN54:AN100">
    <cfRule type="cellIs" dxfId="35" priority="30" stopIfTrue="1" operator="notEqual">
      <formula>$AN$51</formula>
    </cfRule>
    <cfRule type="cellIs" dxfId="34" priority="31" stopIfTrue="1" operator="equal">
      <formula>$AN$51</formula>
    </cfRule>
  </conditionalFormatting>
  <conditionalFormatting sqref="AP54:AP100">
    <cfRule type="cellIs" dxfId="33" priority="28" stopIfTrue="1" operator="notEqual">
      <formula>$AP$51</formula>
    </cfRule>
    <cfRule type="cellIs" dxfId="32" priority="29" stopIfTrue="1" operator="equal">
      <formula>$AP$51</formula>
    </cfRule>
  </conditionalFormatting>
  <conditionalFormatting sqref="AR54:AR100">
    <cfRule type="cellIs" dxfId="31" priority="26" stopIfTrue="1" operator="notEqual">
      <formula>$AR$51</formula>
    </cfRule>
    <cfRule type="cellIs" dxfId="30" priority="27" stopIfTrue="1" operator="equal">
      <formula>$AR$51</formula>
    </cfRule>
  </conditionalFormatting>
  <conditionalFormatting sqref="AT54:AT100">
    <cfRule type="cellIs" dxfId="29" priority="24" stopIfTrue="1" operator="notEqual">
      <formula>$AT$51</formula>
    </cfRule>
    <cfRule type="cellIs" dxfId="28" priority="25" stopIfTrue="1" operator="equal">
      <formula>$AT$51</formula>
    </cfRule>
  </conditionalFormatting>
  <conditionalFormatting sqref="AV54:AV100">
    <cfRule type="cellIs" dxfId="27" priority="22" stopIfTrue="1" operator="notEqual">
      <formula>$AV$51</formula>
    </cfRule>
    <cfRule type="cellIs" dxfId="26" priority="23" stopIfTrue="1" operator="equal">
      <formula>$AV$51</formula>
    </cfRule>
  </conditionalFormatting>
  <conditionalFormatting sqref="AX54:AX100">
    <cfRule type="cellIs" dxfId="25" priority="20" stopIfTrue="1" operator="notEqual">
      <formula>$AX$51</formula>
    </cfRule>
    <cfRule type="cellIs" dxfId="24" priority="21" stopIfTrue="1" operator="equal">
      <formula>$AX$51</formula>
    </cfRule>
  </conditionalFormatting>
  <conditionalFormatting sqref="AZ54:AZ100">
    <cfRule type="cellIs" dxfId="23" priority="18" stopIfTrue="1" operator="notEqual">
      <formula>$AZ$51</formula>
    </cfRule>
    <cfRule type="cellIs" dxfId="22" priority="19" stopIfTrue="1" operator="equal">
      <formula>$AZ$51</formula>
    </cfRule>
  </conditionalFormatting>
  <conditionalFormatting sqref="Z54:Z100">
    <cfRule type="cellIs" dxfId="21" priority="16" stopIfTrue="1" operator="notEqual">
      <formula>$Z$51</formula>
    </cfRule>
    <cfRule type="cellIs" dxfId="20" priority="17" stopIfTrue="1" operator="equal">
      <formula>$Z$51</formula>
    </cfRule>
  </conditionalFormatting>
  <conditionalFormatting sqref="AB54:AB100">
    <cfRule type="cellIs" dxfId="19" priority="14" stopIfTrue="1" operator="notEqual">
      <formula>$AB$51</formula>
    </cfRule>
    <cfRule type="cellIs" dxfId="18" priority="15" stopIfTrue="1" operator="equal">
      <formula>$AB$51</formula>
    </cfRule>
  </conditionalFormatting>
  <conditionalFormatting sqref="AD54:AD100">
    <cfRule type="cellIs" dxfId="17" priority="12" stopIfTrue="1" operator="notEqual">
      <formula>$AD$51</formula>
    </cfRule>
    <cfRule type="cellIs" dxfId="16" priority="13" stopIfTrue="1" operator="equal">
      <formula>$AD$51</formula>
    </cfRule>
  </conditionalFormatting>
  <conditionalFormatting sqref="AF54:AF100">
    <cfRule type="cellIs" dxfId="15" priority="10" stopIfTrue="1" operator="notEqual">
      <formula>$AF$51</formula>
    </cfRule>
    <cfRule type="cellIs" dxfId="14" priority="11" stopIfTrue="1" operator="equal">
      <formula>$AF$51</formula>
    </cfRule>
  </conditionalFormatting>
  <conditionalFormatting sqref="AH54:AH100">
    <cfRule type="cellIs" dxfId="13" priority="8" stopIfTrue="1" operator="notEqual">
      <formula>$AH$51</formula>
    </cfRule>
    <cfRule type="cellIs" dxfId="12" priority="9" stopIfTrue="1" operator="equal">
      <formula>$AH$51</formula>
    </cfRule>
  </conditionalFormatting>
  <conditionalFormatting sqref="AJ54:AJ100">
    <cfRule type="cellIs" dxfId="11" priority="6" stopIfTrue="1" operator="notEqual">
      <formula>$AJ$51</formula>
    </cfRule>
    <cfRule type="cellIs" dxfId="10" priority="7" stopIfTrue="1" operator="equal">
      <formula>$AJ$51</formula>
    </cfRule>
  </conditionalFormatting>
  <conditionalFormatting sqref="AL54:AL100">
    <cfRule type="cellIs" dxfId="9" priority="4" stopIfTrue="1" operator="notEqual">
      <formula>$AL$51</formula>
    </cfRule>
    <cfRule type="cellIs" dxfId="8" priority="5" stopIfTrue="1" operator="equal">
      <formula>$AL$51</formula>
    </cfRule>
  </conditionalFormatting>
  <conditionalFormatting sqref="BE103">
    <cfRule type="cellIs" dxfId="7" priority="1" stopIfTrue="1" operator="greaterThanOrEqual">
      <formula>3.95</formula>
    </cfRule>
    <cfRule type="cellIs" dxfId="6" priority="2" stopIfTrue="1" operator="between">
      <formula>2.05</formula>
      <formula>3.94</formula>
    </cfRule>
    <cfRule type="cellIs" dxfId="5" priority="3" stopIfTrue="1" operator="lessThanOrEqual">
      <formula>2</formula>
    </cfRule>
  </conditionalFormatting>
  <dataValidations count="5">
    <dataValidation type="decimal" allowBlank="1" showInputMessage="1" showErrorMessage="1" errorTitle="ERROR" error="Sólo se admiten valores decimales entre 0 y 3. Ingresar valores con coma decimal y no con punto, por ejemplo: 2,5 y no 2.5" sqref="K54:K100">
      <formula1>0</formula1>
      <formula2>3</formula2>
    </dataValidation>
    <dataValidation type="list" allowBlank="1" showInputMessage="1" showErrorMessage="1" errorTitle="Error" error="DIGITAR &quot;p o P&quot; SI ALUMNO SE ENCUENTRA PRESENTE O BIEN &quot;a o A&quot;  SI ESTÁ AUSENTE." sqref="E54:E100">
      <formula1>$BZ$14:$BZ$15</formula1>
    </dataValidation>
    <dataValidation type="list" allowBlank="1" showInputMessage="1" showErrorMessage="1" errorTitle="ERROR" error="SOLO SE ADMITEN LAS ALTERNATIVAS: A, B, C y D." sqref="F54:F100 H54:H100 J54:J100 L54:L100 N54:N100 P54:P100 R54:R100 AZ54:AZ100 AP54:AP100 AR54:AR100 AT54:AT100 AV54:AV100 AX54:AX100 T54:T100 V54:V100 X54:X100 AN54:AN100">
      <formula1>$J$8:$J$11</formula1>
    </dataValidation>
    <dataValidation type="list" allowBlank="1" showInputMessage="1" showErrorMessage="1" errorTitle="ERROR" error="SOLO SE ADMITEN LAS RESPUESTAS NUMÉRICAS: 0, 1, 2 y 3." sqref="BB54:BB100">
      <formula1>$K$8:$K$11</formula1>
    </dataValidation>
    <dataValidation type="list" allowBlank="1" showInputMessage="1" showErrorMessage="1" errorTitle="ERROR" error="SOLO SE ADMITEN LAS RESPUESTAS: A, B, C y D." sqref="Z54:Z100 AB54:AB100 AD54:AD100 AF54:AF100 AH54:AH100 AJ54:AJ100 AL54:AL100">
      <formula1>$J$8:$J$11</formula1>
    </dataValidation>
  </dataValidations>
  <pageMargins left="0.14000000000000001" right="0.27" top="0.19" bottom="0.2" header="0.16" footer="0.28999999999999998"/>
  <pageSetup paperSize="258" scale="58" orientation="landscape" horizontalDpi="300" verticalDpi="300" r:id="rId1"/>
  <headerFooter alignWithMargins="0"/>
  <rowBreaks count="1" manualBreakCount="1">
    <brk id="47" max="16383" man="1"/>
  </rowBreaks>
  <colBreaks count="2" manualBreakCount="2">
    <brk id="60" max="1048575" man="1"/>
    <brk id="7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BH104"/>
  <sheetViews>
    <sheetView showGridLines="0" zoomScale="66" zoomScaleNormal="66" zoomScaleSheetLayoutView="71" workbookViewId="0">
      <selection activeCell="D7" sqref="D7:G7"/>
    </sheetView>
  </sheetViews>
  <sheetFormatPr baseColWidth="10" defaultColWidth="9.140625" defaultRowHeight="12.75" x14ac:dyDescent="0.2"/>
  <cols>
    <col min="2" max="2" width="24" customWidth="1"/>
    <col min="3" max="4" width="22.28515625" customWidth="1"/>
    <col min="5" max="5" width="22.28515625" style="17" customWidth="1"/>
    <col min="6" max="6" width="7.28515625" customWidth="1"/>
    <col min="7" max="7" width="10.5703125" customWidth="1"/>
    <col min="8" max="8" width="7.5703125" customWidth="1"/>
    <col min="9" max="9" width="13.28515625" customWidth="1"/>
    <col min="10" max="10" width="13.140625" style="17" customWidth="1"/>
    <col min="11" max="11" width="16" style="17" customWidth="1"/>
    <col min="12" max="12" width="8.5703125" style="17" customWidth="1"/>
    <col min="13" max="13" width="8.140625" customWidth="1"/>
    <col min="14" max="17" width="5.42578125" customWidth="1"/>
    <col min="18" max="18" width="5.7109375" customWidth="1"/>
    <col min="19" max="19" width="7.85546875" customWidth="1"/>
    <col min="20" max="20" width="8" customWidth="1"/>
    <col min="21" max="21" width="10.85546875" customWidth="1"/>
    <col min="22" max="22" width="12" customWidth="1"/>
    <col min="23" max="23" width="12.5703125" style="49" customWidth="1"/>
    <col min="24" max="27" width="8.140625" style="49" customWidth="1"/>
    <col min="28" max="28" width="29.85546875" style="49" customWidth="1"/>
    <col min="29" max="30" width="8.140625" style="49" customWidth="1"/>
    <col min="31" max="31" width="16.5703125" style="49" customWidth="1"/>
    <col min="32" max="32" width="16.5703125" style="183" customWidth="1"/>
    <col min="33" max="35" width="14.28515625" style="49" customWidth="1"/>
    <col min="36" max="39" width="8.140625" style="49" customWidth="1"/>
    <col min="40" max="40" width="8.28515625" style="49" customWidth="1"/>
    <col min="41" max="41" width="11.7109375" style="49" bestFit="1" customWidth="1"/>
    <col min="42" max="43" width="12.42578125" style="49" bestFit="1" customWidth="1"/>
    <col min="44" max="46" width="17.42578125" customWidth="1"/>
    <col min="47" max="47" width="13.42578125" customWidth="1"/>
    <col min="48" max="48" width="5.5703125" customWidth="1"/>
    <col min="52" max="52" width="30.28515625" customWidth="1"/>
    <col min="53" max="60" width="10.85546875" customWidth="1"/>
  </cols>
  <sheetData>
    <row r="2" spans="2:60" ht="12.75" customHeight="1" x14ac:dyDescent="0.2">
      <c r="C2" s="369"/>
      <c r="D2" s="369"/>
      <c r="E2" s="369"/>
      <c r="F2" s="369"/>
      <c r="G2" s="369"/>
      <c r="H2" s="369"/>
      <c r="I2" s="369"/>
      <c r="J2" s="369"/>
    </row>
    <row r="3" spans="2:60" ht="12.75" customHeight="1" x14ac:dyDescent="0.2">
      <c r="C3" s="380"/>
      <c r="D3" s="381"/>
      <c r="E3" s="381"/>
      <c r="F3" s="381"/>
      <c r="G3" s="381"/>
      <c r="H3" s="381"/>
      <c r="I3" s="381"/>
      <c r="J3" s="381"/>
    </row>
    <row r="4" spans="2:60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0" ht="23.25" customHeight="1" thickBot="1" x14ac:dyDescent="0.25">
      <c r="C5" s="531" t="s">
        <v>98</v>
      </c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AY5" s="184"/>
      <c r="AZ5" s="184"/>
      <c r="BA5" s="185"/>
      <c r="BB5" s="185"/>
      <c r="BC5" s="185"/>
      <c r="BD5" s="185"/>
      <c r="BE5" s="185"/>
      <c r="BF5" s="185"/>
      <c r="BG5" s="185"/>
      <c r="BH5" s="185"/>
    </row>
    <row r="6" spans="2:60" ht="58.5" customHeight="1" x14ac:dyDescent="0.2">
      <c r="C6" s="2"/>
      <c r="D6" s="2"/>
      <c r="E6" s="15"/>
      <c r="F6" s="2"/>
      <c r="G6" s="2"/>
      <c r="I6" s="13"/>
      <c r="J6" s="37"/>
      <c r="K6" s="37"/>
      <c r="AE6" s="500" t="s">
        <v>112</v>
      </c>
      <c r="AF6" s="501"/>
      <c r="AY6" s="186"/>
      <c r="AZ6" s="186"/>
      <c r="BA6" s="502" t="s">
        <v>71</v>
      </c>
      <c r="BB6" s="503"/>
      <c r="BC6" s="503"/>
      <c r="BD6" s="503"/>
      <c r="BE6" s="503"/>
      <c r="BF6" s="503"/>
      <c r="BG6" s="503"/>
      <c r="BH6" s="504"/>
    </row>
    <row r="7" spans="2:60" ht="25.5" customHeight="1" thickBot="1" x14ac:dyDescent="0.25">
      <c r="B7" s="3"/>
      <c r="C7" s="187" t="s">
        <v>81</v>
      </c>
      <c r="D7" s="508"/>
      <c r="E7" s="508"/>
      <c r="F7" s="508"/>
      <c r="G7" s="508"/>
      <c r="H7" s="60"/>
      <c r="I7" s="34"/>
      <c r="J7" s="34"/>
      <c r="K7" s="188"/>
      <c r="L7" s="34"/>
      <c r="AE7" s="189" t="s">
        <v>82</v>
      </c>
      <c r="AF7" s="189" t="s">
        <v>83</v>
      </c>
      <c r="AY7" s="186"/>
      <c r="AZ7" s="190"/>
      <c r="BA7" s="505"/>
      <c r="BB7" s="506"/>
      <c r="BC7" s="506"/>
      <c r="BD7" s="506"/>
      <c r="BE7" s="506"/>
      <c r="BF7" s="506"/>
      <c r="BG7" s="506"/>
      <c r="BH7" s="507"/>
    </row>
    <row r="8" spans="2:60" ht="39" customHeight="1" x14ac:dyDescent="0.2">
      <c r="B8" s="3"/>
      <c r="C8" s="187" t="s">
        <v>1</v>
      </c>
      <c r="D8" s="509"/>
      <c r="E8" s="510"/>
      <c r="F8" s="510"/>
      <c r="G8" s="511"/>
      <c r="H8" s="125"/>
      <c r="I8" s="34"/>
      <c r="J8" s="34"/>
      <c r="K8" s="188"/>
      <c r="L8" s="34"/>
      <c r="M8" s="33"/>
      <c r="N8" s="33"/>
      <c r="O8" s="33"/>
      <c r="P8" s="33"/>
      <c r="Q8" s="33"/>
      <c r="R8" s="33"/>
      <c r="AE8" s="189">
        <v>1</v>
      </c>
      <c r="AF8" s="191" t="e">
        <f>AVERAGE('3º básico A'!F103,'3º básico B'!F103,'3º básico C'!F103)</f>
        <v>#DIV/0!</v>
      </c>
      <c r="AY8" s="186"/>
      <c r="AZ8" s="190"/>
      <c r="BA8" s="512" t="str">
        <f>C49</f>
        <v>1) Reflexión sobre el texto.</v>
      </c>
      <c r="BB8" s="513"/>
      <c r="BC8" s="516" t="str">
        <f>C50</f>
        <v>2) Extracción de información explícita.</v>
      </c>
      <c r="BD8" s="517"/>
      <c r="BE8" s="520" t="str">
        <f>C51</f>
        <v>3) Extracción de información implícita.</v>
      </c>
      <c r="BF8" s="521"/>
      <c r="BG8" s="524" t="str">
        <f>C52</f>
        <v>4) Reconocimiento de funciones gramaticales y usos ortográficos.</v>
      </c>
      <c r="BH8" s="525"/>
    </row>
    <row r="9" spans="2:60" ht="39" customHeight="1" x14ac:dyDescent="0.2">
      <c r="B9" s="3"/>
      <c r="C9" s="187" t="s">
        <v>5</v>
      </c>
      <c r="D9" s="528"/>
      <c r="E9" s="529"/>
      <c r="F9" s="529"/>
      <c r="G9" s="530"/>
      <c r="H9" s="125"/>
      <c r="I9" s="34"/>
      <c r="J9" s="34"/>
      <c r="K9" s="188"/>
      <c r="L9" s="34"/>
      <c r="M9" s="33"/>
      <c r="N9" s="33"/>
      <c r="O9" s="33"/>
      <c r="P9" s="33"/>
      <c r="Q9" s="33"/>
      <c r="R9" s="33"/>
      <c r="AE9" s="189">
        <v>2</v>
      </c>
      <c r="AF9" s="191" t="e">
        <f>AVERAGE('3º básico A'!H103,'3º básico B'!H103,'3º básico C'!H103)</f>
        <v>#DIV/0!</v>
      </c>
      <c r="AY9" s="186"/>
      <c r="AZ9" s="190"/>
      <c r="BA9" s="514"/>
      <c r="BB9" s="515"/>
      <c r="BC9" s="518"/>
      <c r="BD9" s="519"/>
      <c r="BE9" s="522"/>
      <c r="BF9" s="523"/>
      <c r="BG9" s="526"/>
      <c r="BH9" s="527"/>
    </row>
    <row r="10" spans="2:60" ht="39" customHeight="1" x14ac:dyDescent="0.2">
      <c r="B10" s="3"/>
      <c r="C10" s="495" t="s">
        <v>84</v>
      </c>
      <c r="D10" s="496"/>
      <c r="E10" s="497"/>
      <c r="F10" s="498">
        <f>SUM('3º básico A'!F10:H10,'3º básico B'!F10:H10,'3º básico C'!F10:H10)</f>
        <v>30</v>
      </c>
      <c r="G10" s="499"/>
      <c r="H10" s="181"/>
      <c r="I10" s="34"/>
      <c r="J10" s="34"/>
      <c r="K10" s="188"/>
      <c r="L10" s="34"/>
      <c r="M10" s="33"/>
      <c r="N10" s="33"/>
      <c r="O10" s="33"/>
      <c r="P10" s="33"/>
      <c r="Q10" s="33"/>
      <c r="R10" s="33"/>
      <c r="AE10" s="189">
        <v>3</v>
      </c>
      <c r="AF10" s="191" t="e">
        <f>AVERAGE('3º básico A'!J103,'3º básico B'!J103,'3º básico C'!J103)</f>
        <v>#DIV/0!</v>
      </c>
      <c r="AY10" s="186"/>
      <c r="AZ10" s="190"/>
      <c r="BA10" s="514"/>
      <c r="BB10" s="515"/>
      <c r="BC10" s="518"/>
      <c r="BD10" s="519"/>
      <c r="BE10" s="522"/>
      <c r="BF10" s="523"/>
      <c r="BG10" s="526"/>
      <c r="BH10" s="527"/>
    </row>
    <row r="11" spans="2:60" ht="53.25" customHeight="1" thickBot="1" x14ac:dyDescent="0.25">
      <c r="B11" s="3"/>
      <c r="C11" s="495" t="s">
        <v>85</v>
      </c>
      <c r="D11" s="496"/>
      <c r="E11" s="497"/>
      <c r="F11" s="498">
        <f>SUM('3º básico A'!F11:H11,'3º básico B'!F11:H11,'3º básico C'!F11:H11)</f>
        <v>28</v>
      </c>
      <c r="G11" s="499"/>
      <c r="H11" s="125"/>
      <c r="I11" s="34" t="s">
        <v>39</v>
      </c>
      <c r="J11" s="34"/>
      <c r="K11" s="34"/>
      <c r="L11" s="34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50"/>
      <c r="X11" s="50"/>
      <c r="Y11" s="50"/>
      <c r="Z11" s="50"/>
      <c r="AA11" s="50"/>
      <c r="AB11" s="50"/>
      <c r="AC11" s="50"/>
      <c r="AD11" s="50"/>
      <c r="AE11" s="189">
        <v>4</v>
      </c>
      <c r="AF11" s="191" t="e">
        <f>AVERAGE('3º básico A'!L103,'3º básico B'!L103,'3º básico C'!L103)</f>
        <v>#DIV/0!</v>
      </c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Y11" s="186"/>
      <c r="AZ11" s="190"/>
      <c r="BA11" s="192" t="s">
        <v>30</v>
      </c>
      <c r="BB11" s="274" t="s">
        <v>31</v>
      </c>
      <c r="BC11" s="277" t="s">
        <v>30</v>
      </c>
      <c r="BD11" s="278" t="s">
        <v>31</v>
      </c>
      <c r="BE11" s="276" t="s">
        <v>30</v>
      </c>
      <c r="BF11" s="275" t="s">
        <v>31</v>
      </c>
      <c r="BG11" s="279" t="s">
        <v>30</v>
      </c>
      <c r="BH11" s="273" t="s">
        <v>31</v>
      </c>
    </row>
    <row r="12" spans="2:60" ht="24" customHeight="1" x14ac:dyDescent="0.2">
      <c r="B12" s="3"/>
      <c r="C12" s="495" t="s">
        <v>13</v>
      </c>
      <c r="D12" s="496"/>
      <c r="E12" s="497"/>
      <c r="F12" s="498">
        <f>SUM('3º básico A'!F12:H12,'3º básico B'!F12:H12,'3º básico C'!F12:H12)</f>
        <v>3</v>
      </c>
      <c r="G12" s="499"/>
      <c r="H12" s="46"/>
      <c r="I12" s="34"/>
      <c r="J12" s="34"/>
      <c r="K12" s="34"/>
      <c r="L12" s="3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50"/>
      <c r="X12" s="50"/>
      <c r="Y12" s="50"/>
      <c r="Z12" s="50"/>
      <c r="AA12" s="50"/>
      <c r="AB12" s="50"/>
      <c r="AC12" s="50"/>
      <c r="AD12" s="50"/>
      <c r="AE12" s="189">
        <v>5</v>
      </c>
      <c r="AF12" s="191" t="e">
        <f>AVERAGE('3º básico A'!N103,'3º básico B'!N103,'3º básico C'!N103)</f>
        <v>#DIV/0!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Y12" s="489" t="s">
        <v>86</v>
      </c>
      <c r="AZ12" s="490"/>
      <c r="BA12" s="193">
        <f>SUM('3º básico A'!BJ43,'3º básico B'!BJ43,'3º básico C'!BJ43)</f>
        <v>10</v>
      </c>
      <c r="BB12" s="194">
        <f>BA12/$F$11</f>
        <v>0.35714285714285715</v>
      </c>
      <c r="BC12" s="193">
        <f>SUM('3º básico A'!BL43,'3º básico B'!BL43,'3º básico C'!BL43)</f>
        <v>9</v>
      </c>
      <c r="BD12" s="195">
        <f>BC12/$F$11</f>
        <v>0.32142857142857145</v>
      </c>
      <c r="BE12" s="196">
        <f>SUM('3º básico A'!BN43,'3º básico B'!BN43,'3º básico C'!BN43)</f>
        <v>6</v>
      </c>
      <c r="BF12" s="194">
        <f>BE12/$F$11</f>
        <v>0.21428571428571427</v>
      </c>
      <c r="BG12" s="197">
        <f>SUM('3º básico A'!BP43,'3º básico B'!BP43,'3º básico C'!BP43)</f>
        <v>14</v>
      </c>
      <c r="BH12" s="195">
        <f>BG12/$F$11</f>
        <v>0.5</v>
      </c>
    </row>
    <row r="13" spans="2:60" ht="24" customHeight="1" x14ac:dyDescent="0.2">
      <c r="C13" s="8"/>
      <c r="D13" s="8"/>
      <c r="E13" s="16"/>
      <c r="F13" s="8"/>
      <c r="G13" s="8"/>
      <c r="I13" s="34"/>
      <c r="J13" s="34"/>
      <c r="K13" s="34"/>
      <c r="L13" s="34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50"/>
      <c r="X13" s="50"/>
      <c r="Y13" s="50"/>
      <c r="Z13" s="50"/>
      <c r="AA13" s="50"/>
      <c r="AB13" s="50"/>
      <c r="AC13" s="50"/>
      <c r="AD13" s="50"/>
      <c r="AE13" s="189">
        <v>6</v>
      </c>
      <c r="AF13" s="191" t="e">
        <f>AVERAGE('3º básico A'!P103,'3º básico B'!P103,'3º básico C'!P103)</f>
        <v>#DIV/0!</v>
      </c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U13" s="21"/>
      <c r="AY13" s="491" t="s">
        <v>87</v>
      </c>
      <c r="AZ13" s="492"/>
      <c r="BA13" s="198">
        <f>SUM('3º básico A'!BJ44,'3º básico B'!BJ44,'3º básico C'!BJ44)</f>
        <v>12</v>
      </c>
      <c r="BB13" s="199">
        <f>BA13/$F$11</f>
        <v>0.42857142857142855</v>
      </c>
      <c r="BC13" s="198">
        <f>SUM('3º básico A'!BL44,'3º básico B'!BL44,'3º básico C'!BL44)</f>
        <v>11</v>
      </c>
      <c r="BD13" s="200">
        <f>BC13/$F$11</f>
        <v>0.39285714285714285</v>
      </c>
      <c r="BE13" s="201">
        <f>SUM('3º básico A'!BN44,'3º básico B'!BN44,'3º básico C'!BN44)</f>
        <v>14</v>
      </c>
      <c r="BF13" s="199">
        <f>BE13/$F$11</f>
        <v>0.5</v>
      </c>
      <c r="BG13" s="202">
        <f>SUM('3º básico A'!BP44,'3º básico B'!BP44,'3º básico C'!BP44)</f>
        <v>6</v>
      </c>
      <c r="BH13" s="200">
        <f>BG13/$F$11</f>
        <v>0.21428571428571427</v>
      </c>
    </row>
    <row r="14" spans="2:60" ht="24" customHeight="1" x14ac:dyDescent="0.2">
      <c r="AE14" s="189">
        <v>7</v>
      </c>
      <c r="AF14" s="191" t="e">
        <f>AVERAGE('3º básico A'!R103,'3º básico B'!R103,'3º básico C'!R103)</f>
        <v>#DIV/0!</v>
      </c>
      <c r="AU14" s="43" t="s">
        <v>0</v>
      </c>
      <c r="AY14" s="491" t="s">
        <v>88</v>
      </c>
      <c r="AZ14" s="492"/>
      <c r="BA14" s="198">
        <f>SUM('3º básico A'!BJ45,'3º básico B'!BJ45,'3º básico C'!BJ45)</f>
        <v>4</v>
      </c>
      <c r="BB14" s="199">
        <f>BA14/$F$11</f>
        <v>0.14285714285714285</v>
      </c>
      <c r="BC14" s="198">
        <f>SUM('3º básico A'!BL45,'3º básico B'!BL45,'3º básico C'!BL45)</f>
        <v>3</v>
      </c>
      <c r="BD14" s="200">
        <f>BC14/$F$11</f>
        <v>0.10714285714285714</v>
      </c>
      <c r="BE14" s="201">
        <f>SUM('3º básico A'!BN45,'3º básico B'!BN45,'3º básico C'!BN45)</f>
        <v>6</v>
      </c>
      <c r="BF14" s="199">
        <f>BE14/$F$11</f>
        <v>0.21428571428571427</v>
      </c>
      <c r="BG14" s="202">
        <f>SUM('3º básico A'!BP45,'3º básico B'!BP45,'3º básico C'!BP45)</f>
        <v>5</v>
      </c>
      <c r="BH14" s="200">
        <f>BG14/$F$11</f>
        <v>0.17857142857142858</v>
      </c>
    </row>
    <row r="15" spans="2:60" ht="24" customHeight="1" thickBot="1" x14ac:dyDescent="0.25">
      <c r="B15" s="13"/>
      <c r="C15" s="13"/>
      <c r="D15" s="13" t="s">
        <v>39</v>
      </c>
      <c r="AE15" s="189">
        <v>8</v>
      </c>
      <c r="AF15" s="191" t="e">
        <f>AVERAGE('3º básico A'!T103,'3º básico B'!T103,'3º básico C'!T103)</f>
        <v>#DIV/0!</v>
      </c>
      <c r="AU15" s="43" t="s">
        <v>4</v>
      </c>
      <c r="AY15" s="493" t="s">
        <v>89</v>
      </c>
      <c r="AZ15" s="494"/>
      <c r="BA15" s="203">
        <f>SUM('3º básico A'!BJ46,'3º básico B'!BJ46,'3º básico C'!BJ46)</f>
        <v>2</v>
      </c>
      <c r="BB15" s="204">
        <f>BA15/$F$11</f>
        <v>7.1428571428571425E-2</v>
      </c>
      <c r="BC15" s="203">
        <f>SUM('3º básico A'!BL46,'3º básico B'!BL46,'3º básico C'!BL46)</f>
        <v>5</v>
      </c>
      <c r="BD15" s="205">
        <f>BC15/$F$11</f>
        <v>0.17857142857142858</v>
      </c>
      <c r="BE15" s="206">
        <f>SUM('3º básico A'!BN46,'3º básico B'!BN46,'3º básico C'!BN46)</f>
        <v>2</v>
      </c>
      <c r="BF15" s="204">
        <f>BE15/$F$11</f>
        <v>7.1428571428571425E-2</v>
      </c>
      <c r="BG15" s="207">
        <f>SUM('3º básico A'!BP46,'3º básico B'!BP46,'3º básico C'!BP46)</f>
        <v>3</v>
      </c>
      <c r="BH15" s="205">
        <f>BG15/$F$11</f>
        <v>0.10714285714285714</v>
      </c>
    </row>
    <row r="16" spans="2:60" ht="24" customHeight="1" thickBot="1" x14ac:dyDescent="0.25">
      <c r="B16" s="445" t="s">
        <v>99</v>
      </c>
      <c r="C16" s="446"/>
      <c r="D16" s="446"/>
      <c r="E16" s="446"/>
      <c r="F16" s="446"/>
      <c r="G16" s="446"/>
      <c r="H16" s="446"/>
      <c r="I16" s="446"/>
      <c r="J16" s="446"/>
      <c r="K16" s="447"/>
      <c r="L16" s="208"/>
      <c r="M16" s="209"/>
      <c r="N16" s="209"/>
      <c r="O16" s="209"/>
      <c r="P16" s="209"/>
      <c r="Q16" s="209"/>
      <c r="R16" s="209"/>
      <c r="S16" s="38"/>
      <c r="T16" s="38"/>
      <c r="U16" s="38"/>
      <c r="AE16" s="189">
        <v>9</v>
      </c>
      <c r="AF16" s="191" t="e">
        <f>AVERAGE('3º básico A'!V103,'3º básico B'!V103,'3º básico C'!V103)</f>
        <v>#DIV/0!</v>
      </c>
      <c r="AU16" s="33"/>
    </row>
    <row r="17" spans="2:43" ht="18" customHeight="1" thickBot="1" x14ac:dyDescent="0.3">
      <c r="B17" s="210" t="s">
        <v>2</v>
      </c>
      <c r="C17" s="485" t="s">
        <v>12</v>
      </c>
      <c r="D17" s="485"/>
      <c r="E17" s="485"/>
      <c r="F17" s="485"/>
      <c r="G17" s="485"/>
      <c r="H17" s="485"/>
      <c r="I17" s="485"/>
      <c r="J17" s="485"/>
      <c r="K17" s="264" t="s">
        <v>83</v>
      </c>
      <c r="U17" s="38"/>
      <c r="AE17" s="189">
        <v>10</v>
      </c>
      <c r="AF17" s="191" t="e">
        <f>AVERAGE('3º básico A'!X103,'3º básico B'!X103,'3º básico C'!X103)</f>
        <v>#DIV/0!</v>
      </c>
      <c r="AN17" s="51"/>
      <c r="AO17" s="51"/>
      <c r="AP17" s="51"/>
      <c r="AQ17" s="51"/>
    </row>
    <row r="18" spans="2:43" ht="32.25" customHeight="1" x14ac:dyDescent="0.2">
      <c r="B18" s="267" t="s">
        <v>103</v>
      </c>
      <c r="C18" s="486" t="s">
        <v>50</v>
      </c>
      <c r="D18" s="487"/>
      <c r="E18" s="487"/>
      <c r="F18" s="487"/>
      <c r="G18" s="487"/>
      <c r="H18" s="487"/>
      <c r="I18" s="487"/>
      <c r="J18" s="488"/>
      <c r="K18" s="211" t="e">
        <f>AVERAGE('3º básico A'!F103,'3º básico A'!AB103,'3º básico A'!AX103,'3º básico B'!F103,'3º básico B'!AB103,'3º básico B'!AX103,'3º básico C'!F103,'3º básico C'!AB103,'3º básico C'!AX103)</f>
        <v>#DIV/0!</v>
      </c>
      <c r="L18" s="212"/>
      <c r="U18" s="38"/>
      <c r="AE18" s="189">
        <v>11</v>
      </c>
      <c r="AF18" s="191" t="e">
        <f>AVERAGE('3º básico A'!Z103,'3º básico B'!Z103,'3º básico C'!Z103)</f>
        <v>#DIV/0!</v>
      </c>
      <c r="AN18" s="51"/>
      <c r="AO18" s="51"/>
      <c r="AP18" s="51"/>
      <c r="AQ18" s="51"/>
    </row>
    <row r="19" spans="2:43" ht="32.25" customHeight="1" x14ac:dyDescent="0.2">
      <c r="B19" s="213">
        <v>2</v>
      </c>
      <c r="C19" s="457" t="s">
        <v>52</v>
      </c>
      <c r="D19" s="458"/>
      <c r="E19" s="458"/>
      <c r="F19" s="458"/>
      <c r="G19" s="458"/>
      <c r="H19" s="458"/>
      <c r="I19" s="458"/>
      <c r="J19" s="459"/>
      <c r="K19" s="214" t="e">
        <f>AVERAGE('3º básico A'!H103,'3º básico B'!H103,'3º básico C'!H103)</f>
        <v>#DIV/0!</v>
      </c>
      <c r="L19" s="212"/>
      <c r="U19" s="38"/>
      <c r="AE19" s="189">
        <v>12</v>
      </c>
      <c r="AF19" s="191" t="e">
        <f>AVERAGE('3º básico A'!AB103,'3º básico B'!AB103,'3º básico C'!AB103)</f>
        <v>#DIV/0!</v>
      </c>
      <c r="AN19" s="51"/>
      <c r="AO19" s="51"/>
      <c r="AP19" s="51"/>
      <c r="AQ19" s="51"/>
    </row>
    <row r="20" spans="2:43" ht="32.25" customHeight="1" x14ac:dyDescent="0.2">
      <c r="B20" s="266" t="s">
        <v>102</v>
      </c>
      <c r="C20" s="457" t="s">
        <v>53</v>
      </c>
      <c r="D20" s="458"/>
      <c r="E20" s="458"/>
      <c r="F20" s="458"/>
      <c r="G20" s="458"/>
      <c r="H20" s="458"/>
      <c r="I20" s="458"/>
      <c r="J20" s="459"/>
      <c r="K20" s="214" t="e">
        <f>AVERAGE('3º básico A'!J103:L103,'3º básico A'!AJ103,'3º básico A'!AT103,'3º básico B'!J103:L103,'3º básico B'!AJ103,'3º básico B'!AT103,'3º básico C'!J103:L103,'3º básico C'!AJ103,'3º básico C'!AT103)</f>
        <v>#DIV/0!</v>
      </c>
      <c r="L20" s="212"/>
      <c r="U20" s="38"/>
      <c r="AE20" s="189">
        <v>13</v>
      </c>
      <c r="AF20" s="191" t="e">
        <f>AVERAGE('3º básico A'!AD103,'3º básico B'!AD103,'3º básico C'!AD103)</f>
        <v>#DIV/0!</v>
      </c>
      <c r="AN20" s="51"/>
      <c r="AO20" s="51"/>
      <c r="AP20" s="51"/>
      <c r="AQ20" s="51"/>
    </row>
    <row r="21" spans="2:43" ht="32.25" customHeight="1" x14ac:dyDescent="0.2">
      <c r="B21" s="213">
        <v>5</v>
      </c>
      <c r="C21" s="457" t="s">
        <v>54</v>
      </c>
      <c r="D21" s="458"/>
      <c r="E21" s="458"/>
      <c r="F21" s="458"/>
      <c r="G21" s="458"/>
      <c r="H21" s="458"/>
      <c r="I21" s="458"/>
      <c r="J21" s="459"/>
      <c r="K21" s="214" t="e">
        <f>AVERAGE('3º básico A'!N103,'3º básico B'!N103,'3º básico C'!N103)</f>
        <v>#DIV/0!</v>
      </c>
      <c r="L21" s="212"/>
      <c r="U21" s="38"/>
      <c r="AE21" s="189">
        <v>14</v>
      </c>
      <c r="AF21" s="215" t="e">
        <f>AVERAGE('3º básico A'!AF103,'3º básico B'!AF103,'3º básico C'!AF103)</f>
        <v>#DIV/0!</v>
      </c>
      <c r="AN21" s="51"/>
      <c r="AO21" s="51"/>
      <c r="AP21" s="51"/>
      <c r="AQ21" s="51"/>
    </row>
    <row r="22" spans="2:43" ht="32.25" customHeight="1" x14ac:dyDescent="0.2">
      <c r="B22" s="266" t="s">
        <v>101</v>
      </c>
      <c r="C22" s="457" t="s">
        <v>55</v>
      </c>
      <c r="D22" s="458"/>
      <c r="E22" s="458"/>
      <c r="F22" s="458"/>
      <c r="G22" s="458"/>
      <c r="H22" s="458"/>
      <c r="I22" s="458"/>
      <c r="J22" s="459"/>
      <c r="K22" s="214" t="e">
        <f>AVERAGE('3º básico A'!P103,'3º básico A'!X103,'3º básico B'!P103,'3º básico B'!X103,'3º básico C'!P103,'3º básico C'!X103)</f>
        <v>#DIV/0!</v>
      </c>
      <c r="L22" s="212"/>
      <c r="U22" s="38"/>
      <c r="AE22" s="189">
        <v>15</v>
      </c>
      <c r="AF22" s="215" t="e">
        <f>AVERAGE('3º básico A'!AH103,'3º básico B'!AH103,'3º básico C'!AH103)</f>
        <v>#DIV/0!</v>
      </c>
      <c r="AN22" s="51"/>
      <c r="AO22" s="51"/>
      <c r="AP22" s="51"/>
      <c r="AQ22" s="51"/>
    </row>
    <row r="23" spans="2:43" ht="32.25" customHeight="1" x14ac:dyDescent="0.2">
      <c r="B23" s="213">
        <v>7</v>
      </c>
      <c r="C23" s="457" t="s">
        <v>56</v>
      </c>
      <c r="D23" s="458"/>
      <c r="E23" s="458"/>
      <c r="F23" s="458"/>
      <c r="G23" s="458"/>
      <c r="H23" s="458"/>
      <c r="I23" s="458"/>
      <c r="J23" s="459"/>
      <c r="K23" s="214" t="e">
        <f>AVERAGE('3º básico A'!R103,'3º básico B'!R103,'3º básico C'!R103)</f>
        <v>#DIV/0!</v>
      </c>
      <c r="L23" s="212"/>
      <c r="U23" s="38"/>
      <c r="AE23" s="189">
        <v>16</v>
      </c>
      <c r="AF23" s="215" t="e">
        <f>AVERAGE('3º básico A'!AJ103,'3º básico B'!AJ103,'3º básico C'!AJ103)</f>
        <v>#DIV/0!</v>
      </c>
      <c r="AN23" s="52"/>
      <c r="AO23" s="52"/>
      <c r="AP23" s="52"/>
      <c r="AQ23" s="52"/>
    </row>
    <row r="24" spans="2:43" ht="32.25" customHeight="1" x14ac:dyDescent="0.2">
      <c r="B24" s="213">
        <v>8</v>
      </c>
      <c r="C24" s="457" t="s">
        <v>57</v>
      </c>
      <c r="D24" s="458"/>
      <c r="E24" s="458"/>
      <c r="F24" s="458"/>
      <c r="G24" s="458"/>
      <c r="H24" s="458"/>
      <c r="I24" s="458"/>
      <c r="J24" s="459"/>
      <c r="K24" s="214" t="e">
        <f>AVERAGE('3º básico A'!T103,'3º básico B'!T103,'3º básico C'!T103)</f>
        <v>#DIV/0!</v>
      </c>
      <c r="L24" s="212"/>
      <c r="U24" s="38"/>
      <c r="AE24" s="189">
        <v>17</v>
      </c>
      <c r="AF24" s="215" t="e">
        <f>AVERAGE('3º básico A'!AL103,'3º básico B'!AL103,'3º básico C'!AL103)</f>
        <v>#DIV/0!</v>
      </c>
      <c r="AN24" s="52"/>
      <c r="AO24" s="52"/>
      <c r="AP24" s="52"/>
      <c r="AQ24" s="52"/>
    </row>
    <row r="25" spans="2:43" ht="32.25" customHeight="1" x14ac:dyDescent="0.2">
      <c r="B25" s="213">
        <v>9</v>
      </c>
      <c r="C25" s="457" t="s">
        <v>58</v>
      </c>
      <c r="D25" s="458"/>
      <c r="E25" s="458"/>
      <c r="F25" s="458"/>
      <c r="G25" s="458"/>
      <c r="H25" s="458"/>
      <c r="I25" s="458"/>
      <c r="J25" s="459"/>
      <c r="K25" s="214" t="e">
        <f>AVERAGE('3º básico A'!V103,'3º básico B'!V103,'3º básico C'!V103)</f>
        <v>#DIV/0!</v>
      </c>
      <c r="L25" s="212"/>
      <c r="U25" s="38"/>
      <c r="AE25" s="189">
        <v>18</v>
      </c>
      <c r="AF25" s="215" t="e">
        <f>AVERAGE('3º básico A'!AN103,'3º básico B'!AN103,'3º básico C'!AN103)</f>
        <v>#DIV/0!</v>
      </c>
      <c r="AN25" s="52"/>
      <c r="AO25" s="52"/>
      <c r="AP25" s="52"/>
      <c r="AQ25" s="52"/>
    </row>
    <row r="26" spans="2:43" ht="33" customHeight="1" x14ac:dyDescent="0.2">
      <c r="B26" s="266" t="s">
        <v>105</v>
      </c>
      <c r="C26" s="457" t="s">
        <v>60</v>
      </c>
      <c r="D26" s="458"/>
      <c r="E26" s="458"/>
      <c r="F26" s="458"/>
      <c r="G26" s="458"/>
      <c r="H26" s="458"/>
      <c r="I26" s="458"/>
      <c r="J26" s="459"/>
      <c r="K26" s="268" t="e">
        <f>AVERAGE('3º básico A'!Z103,'3º básico A'!AV103,'3º básico B'!Z103,'3º básico B'!AV103,'3º básico C'!Z103,'3º básico C'!AV103)</f>
        <v>#DIV/0!</v>
      </c>
      <c r="L26" s="265"/>
      <c r="M26" s="265"/>
      <c r="U26" s="38"/>
      <c r="AE26" s="189">
        <v>19</v>
      </c>
      <c r="AF26" s="215" t="e">
        <f>AVERAGE('3º básico A'!AP103,'3º básico B'!AP103,'3º básico C'!AP103)</f>
        <v>#DIV/0!</v>
      </c>
      <c r="AN26" s="52"/>
      <c r="AO26" s="52"/>
      <c r="AP26" s="52"/>
      <c r="AQ26" s="52"/>
    </row>
    <row r="27" spans="2:43" ht="26.25" customHeight="1" x14ac:dyDescent="0.2">
      <c r="B27" s="266" t="s">
        <v>104</v>
      </c>
      <c r="C27" s="457" t="s">
        <v>61</v>
      </c>
      <c r="D27" s="458"/>
      <c r="E27" s="458"/>
      <c r="F27" s="458"/>
      <c r="G27" s="458"/>
      <c r="H27" s="458"/>
      <c r="I27" s="458"/>
      <c r="J27" s="459"/>
      <c r="K27" s="214" t="e">
        <f>AVERAGE('3º básico A'!AD103,'3º básico A'!AL103,'3º básico B'!AD103,'3º básico B'!AL103,'3º básico C'!AD103,'3º básico C'!AL103)</f>
        <v>#DIV/0!</v>
      </c>
      <c r="L27" s="212"/>
      <c r="U27" s="38"/>
      <c r="AE27" s="189">
        <v>20</v>
      </c>
      <c r="AF27" s="215" t="e">
        <f>AVERAGE('3º básico A'!AR103,'3º básico B'!AR103,'3º básico C'!AR103)</f>
        <v>#DIV/0!</v>
      </c>
      <c r="AN27" s="52"/>
      <c r="AO27" s="52"/>
      <c r="AP27" s="52"/>
      <c r="AQ27" s="52"/>
    </row>
    <row r="28" spans="2:43" ht="26.25" customHeight="1" x14ac:dyDescent="0.2">
      <c r="B28" s="213">
        <v>14</v>
      </c>
      <c r="C28" s="457" t="s">
        <v>62</v>
      </c>
      <c r="D28" s="458"/>
      <c r="E28" s="458"/>
      <c r="F28" s="458"/>
      <c r="G28" s="458"/>
      <c r="H28" s="458"/>
      <c r="I28" s="458"/>
      <c r="J28" s="459"/>
      <c r="K28" s="214" t="e">
        <f>AVERAGE('3º básico A'!AF103,'3º básico B'!AF103,'3º básico C'!AF103)</f>
        <v>#DIV/0!</v>
      </c>
      <c r="L28" s="212"/>
      <c r="U28" s="38"/>
      <c r="AE28" s="189">
        <v>21</v>
      </c>
      <c r="AF28" s="215" t="e">
        <f>AVERAGE('3º básico A'!AT103,'3º básico B'!AT103,'3º básico C'!AT103)</f>
        <v>#DIV/0!</v>
      </c>
      <c r="AN28" s="52"/>
      <c r="AO28" s="52"/>
      <c r="AP28" s="52"/>
      <c r="AQ28" s="52"/>
    </row>
    <row r="29" spans="2:43" ht="26.25" customHeight="1" x14ac:dyDescent="0.2">
      <c r="B29" s="213">
        <v>15</v>
      </c>
      <c r="C29" s="457" t="s">
        <v>63</v>
      </c>
      <c r="D29" s="458"/>
      <c r="E29" s="458"/>
      <c r="F29" s="458"/>
      <c r="G29" s="458"/>
      <c r="H29" s="458"/>
      <c r="I29" s="458"/>
      <c r="J29" s="459"/>
      <c r="K29" s="214" t="e">
        <f>AVERAGE('3º básico A'!AH103,'3º básico B'!AH103,'3º básico C'!AH103)</f>
        <v>#DIV/0!</v>
      </c>
      <c r="L29" s="212"/>
      <c r="U29" s="38"/>
      <c r="AE29" s="189">
        <v>22</v>
      </c>
      <c r="AF29" s="215" t="e">
        <f>AVERAGE('3º básico A'!AV103,'3º básico B'!AV103,'3º básico C'!AV103)</f>
        <v>#DIV/0!</v>
      </c>
      <c r="AN29" s="52"/>
      <c r="AO29" s="52"/>
      <c r="AP29" s="52"/>
      <c r="AQ29" s="52"/>
    </row>
    <row r="30" spans="2:43" ht="26.25" customHeight="1" x14ac:dyDescent="0.2">
      <c r="B30" s="213">
        <v>18</v>
      </c>
      <c r="C30" s="457" t="s">
        <v>64</v>
      </c>
      <c r="D30" s="458"/>
      <c r="E30" s="458"/>
      <c r="F30" s="458"/>
      <c r="G30" s="458"/>
      <c r="H30" s="458"/>
      <c r="I30" s="458"/>
      <c r="J30" s="459"/>
      <c r="K30" s="214" t="e">
        <f>AVERAGE('3º básico A'!AN103,'3º básico B'!AN103,'3º básico C'!AN103)</f>
        <v>#DIV/0!</v>
      </c>
      <c r="L30" s="212"/>
      <c r="U30" s="38"/>
      <c r="AE30" s="189">
        <v>23</v>
      </c>
      <c r="AF30" s="215" t="e">
        <f>AVERAGE('3º básico A'!AX103,'3º básico B'!AX103,'3º básico C'!AX103)</f>
        <v>#DIV/0!</v>
      </c>
      <c r="AN30" s="52"/>
      <c r="AO30" s="52"/>
      <c r="AP30" s="52"/>
      <c r="AQ30" s="52"/>
    </row>
    <row r="31" spans="2:43" ht="26.25" customHeight="1" x14ac:dyDescent="0.2">
      <c r="B31" s="213">
        <v>19</v>
      </c>
      <c r="C31" s="457" t="s">
        <v>65</v>
      </c>
      <c r="D31" s="458"/>
      <c r="E31" s="458"/>
      <c r="F31" s="458"/>
      <c r="G31" s="458"/>
      <c r="H31" s="458"/>
      <c r="I31" s="458"/>
      <c r="J31" s="459"/>
      <c r="K31" s="214" t="e">
        <f>AVERAGE('3º básico B'!AP103,'3º básico B'!AP103,'3º básico C'!AP103)</f>
        <v>#DIV/0!</v>
      </c>
      <c r="L31" s="212"/>
      <c r="U31" s="38"/>
      <c r="AE31" s="189">
        <v>24</v>
      </c>
      <c r="AF31" s="215" t="e">
        <f>AVERAGE('3º básico A'!AZ103,'3º básico B'!AZ103,'3º básico C'!AZ103)</f>
        <v>#DIV/0!</v>
      </c>
      <c r="AN31" s="52"/>
      <c r="AO31" s="52"/>
      <c r="AP31" s="52"/>
      <c r="AQ31" s="52"/>
    </row>
    <row r="32" spans="2:43" ht="26.25" customHeight="1" x14ac:dyDescent="0.2">
      <c r="B32" s="213">
        <v>20</v>
      </c>
      <c r="C32" s="457" t="s">
        <v>66</v>
      </c>
      <c r="D32" s="458"/>
      <c r="E32" s="458"/>
      <c r="F32" s="458"/>
      <c r="G32" s="458"/>
      <c r="H32" s="458"/>
      <c r="I32" s="458"/>
      <c r="J32" s="459"/>
      <c r="K32" s="214" t="e">
        <f>AVERAGE('3º básico A'!AR103,'3º básico B'!AR103,'3º básico C'!AR103)</f>
        <v>#DIV/0!</v>
      </c>
      <c r="L32" s="212"/>
      <c r="U32" s="38"/>
      <c r="AE32" s="189">
        <v>25</v>
      </c>
      <c r="AF32" s="215" t="e">
        <f>AVERAGE('3º básico A'!BB103,'3º básico B'!BB103,'3º básico C'!BB103)</f>
        <v>#DIV/0!</v>
      </c>
      <c r="AN32" s="52"/>
      <c r="AO32" s="52"/>
      <c r="AP32" s="52"/>
      <c r="AQ32" s="52"/>
    </row>
    <row r="33" spans="2:43" ht="26.25" customHeight="1" x14ac:dyDescent="0.2">
      <c r="B33" s="213">
        <v>24</v>
      </c>
      <c r="C33" s="457" t="s">
        <v>67</v>
      </c>
      <c r="D33" s="458"/>
      <c r="E33" s="458"/>
      <c r="F33" s="458"/>
      <c r="G33" s="458"/>
      <c r="H33" s="458"/>
      <c r="I33" s="458"/>
      <c r="J33" s="459"/>
      <c r="K33" s="214" t="e">
        <f>AVERAGE('3º básico A'!AZ103,'3º básico B'!AZ103,'3º básico C'!AZ103)</f>
        <v>#DIV/0!</v>
      </c>
      <c r="L33" s="212"/>
      <c r="U33" s="38"/>
      <c r="AN33" s="37"/>
      <c r="AO33" s="37"/>
      <c r="AP33" s="37"/>
      <c r="AQ33" s="37"/>
    </row>
    <row r="34" spans="2:43" ht="26.25" customHeight="1" thickBot="1" x14ac:dyDescent="0.25">
      <c r="B34" s="216">
        <v>25</v>
      </c>
      <c r="C34" s="454" t="s">
        <v>68</v>
      </c>
      <c r="D34" s="455"/>
      <c r="E34" s="455"/>
      <c r="F34" s="455"/>
      <c r="G34" s="455"/>
      <c r="H34" s="455"/>
      <c r="I34" s="455"/>
      <c r="J34" s="456"/>
      <c r="K34" s="217" t="e">
        <f>AVERAGE('3º básico A'!BB103,'3º básico B'!BB103,'3º básico C'!BB103)</f>
        <v>#DIV/0!</v>
      </c>
      <c r="L34" s="212"/>
      <c r="U34" s="38"/>
      <c r="AN34" s="37"/>
      <c r="AO34" s="37"/>
      <c r="AP34" s="37"/>
      <c r="AQ34" s="37"/>
    </row>
    <row r="35" spans="2:43" ht="26.25" customHeight="1" x14ac:dyDescent="0.2">
      <c r="B35" s="218"/>
      <c r="C35" s="478"/>
      <c r="D35" s="478"/>
      <c r="E35" s="478"/>
      <c r="F35" s="478"/>
      <c r="G35" s="478"/>
      <c r="H35" s="478"/>
      <c r="I35" s="478"/>
      <c r="J35" s="478"/>
      <c r="K35" s="263"/>
      <c r="L35" s="212"/>
      <c r="U35" s="38"/>
      <c r="AN35" s="37"/>
      <c r="AO35" s="37"/>
      <c r="AP35" s="37"/>
      <c r="AQ35" s="37"/>
    </row>
    <row r="36" spans="2:43" ht="46.5" customHeight="1" x14ac:dyDescent="0.2">
      <c r="B36" s="218"/>
      <c r="C36" s="219"/>
      <c r="D36" s="219"/>
      <c r="E36" s="219"/>
      <c r="F36" s="219"/>
      <c r="G36" s="219"/>
      <c r="H36" s="219"/>
      <c r="I36" s="219"/>
      <c r="J36" s="219"/>
      <c r="K36" s="220"/>
      <c r="L36" s="212"/>
      <c r="U36" s="38"/>
      <c r="AN36" s="37"/>
      <c r="AO36" s="37"/>
      <c r="AP36" s="37"/>
      <c r="AQ36" s="37"/>
    </row>
    <row r="37" spans="2:43" ht="102" customHeight="1" x14ac:dyDescent="0.2">
      <c r="B37" s="221"/>
      <c r="C37" s="13"/>
      <c r="H37" s="61"/>
      <c r="I37" s="61"/>
      <c r="J37" s="61"/>
      <c r="K37" s="222"/>
      <c r="U37" s="38"/>
      <c r="AN37" s="37"/>
      <c r="AO37" s="37"/>
      <c r="AP37" s="37"/>
      <c r="AQ37" s="37"/>
    </row>
    <row r="38" spans="2:43" ht="30" customHeight="1" thickBot="1" x14ac:dyDescent="0.25">
      <c r="B38" s="221"/>
      <c r="C38" s="13"/>
      <c r="H38" s="61"/>
      <c r="I38" s="61"/>
      <c r="J38" s="61"/>
      <c r="K38" s="222"/>
      <c r="U38" s="38"/>
      <c r="AG38" s="223" t="s">
        <v>90</v>
      </c>
      <c r="AH38" s="223" t="s">
        <v>91</v>
      </c>
      <c r="AI38" s="223" t="s">
        <v>92</v>
      </c>
      <c r="AN38" s="37"/>
      <c r="AO38" s="37"/>
      <c r="AP38" s="37"/>
      <c r="AQ38" s="37"/>
    </row>
    <row r="39" spans="2:43" s="184" customFormat="1" ht="30" customHeight="1" thickBot="1" x14ac:dyDescent="0.25">
      <c r="C39" s="460" t="s">
        <v>93</v>
      </c>
      <c r="D39" s="461"/>
      <c r="E39" s="462"/>
      <c r="H39" s="224"/>
      <c r="I39" s="224"/>
      <c r="J39" s="224"/>
      <c r="K39" s="225"/>
      <c r="L39" s="226"/>
      <c r="U39" s="227"/>
      <c r="W39" s="228"/>
      <c r="X39" s="228"/>
      <c r="Y39" s="228"/>
      <c r="Z39" s="228"/>
      <c r="AA39" s="228"/>
      <c r="AB39" s="228"/>
      <c r="AC39" s="228"/>
      <c r="AD39" s="228"/>
      <c r="AE39" s="228"/>
      <c r="AF39" s="229"/>
      <c r="AG39" s="475" t="s">
        <v>37</v>
      </c>
      <c r="AH39" s="479" t="s">
        <v>35</v>
      </c>
      <c r="AI39" s="482" t="s">
        <v>36</v>
      </c>
      <c r="AJ39" s="228"/>
      <c r="AK39" s="228"/>
      <c r="AL39" s="228"/>
      <c r="AM39" s="228"/>
      <c r="AN39" s="230"/>
      <c r="AO39" s="230"/>
      <c r="AP39" s="230"/>
      <c r="AQ39" s="230"/>
    </row>
    <row r="40" spans="2:43" s="184" customFormat="1" ht="63" customHeight="1" thickBot="1" x14ac:dyDescent="0.25">
      <c r="B40" s="231" t="s">
        <v>94</v>
      </c>
      <c r="C40" s="232" t="s">
        <v>95</v>
      </c>
      <c r="D40" s="233" t="s">
        <v>96</v>
      </c>
      <c r="E40" s="233" t="s">
        <v>97</v>
      </c>
      <c r="H40" s="224"/>
      <c r="I40" s="224"/>
      <c r="J40" s="224"/>
      <c r="K40" s="225"/>
      <c r="L40" s="226"/>
      <c r="U40" s="227"/>
      <c r="W40" s="228"/>
      <c r="X40" s="228"/>
      <c r="Y40" s="228"/>
      <c r="Z40" s="228"/>
      <c r="AA40" s="228"/>
      <c r="AB40" s="228"/>
      <c r="AC40" s="228"/>
      <c r="AD40" s="228"/>
      <c r="AE40" s="228"/>
      <c r="AF40" s="229"/>
      <c r="AG40" s="476"/>
      <c r="AH40" s="480"/>
      <c r="AI40" s="483"/>
      <c r="AJ40" s="228"/>
      <c r="AK40" s="228"/>
      <c r="AL40" s="228"/>
      <c r="AM40" s="228"/>
      <c r="AN40" s="230"/>
      <c r="AO40" s="230"/>
      <c r="AP40" s="230"/>
      <c r="AQ40" s="230"/>
    </row>
    <row r="41" spans="2:43" s="184" customFormat="1" ht="30" customHeight="1" thickBot="1" x14ac:dyDescent="0.25">
      <c r="B41" s="269" t="s">
        <v>106</v>
      </c>
      <c r="C41" s="234" t="e">
        <f>'3º básico A'!BD103*0.01</f>
        <v>#DIV/0!</v>
      </c>
      <c r="D41" s="235">
        <f>'3º básico A'!BE103</f>
        <v>2</v>
      </c>
      <c r="E41" s="236">
        <f>SQRT('3º básico A'!BI54/'3º básico A'!BI55)</f>
        <v>0</v>
      </c>
      <c r="H41" s="224"/>
      <c r="I41" s="224"/>
      <c r="J41" s="224"/>
      <c r="K41" s="225"/>
      <c r="L41" s="226"/>
      <c r="U41" s="227"/>
      <c r="W41" s="228"/>
      <c r="X41" s="228"/>
      <c r="Y41" s="228"/>
      <c r="Z41" s="228"/>
      <c r="AA41" s="228"/>
      <c r="AB41" s="228"/>
      <c r="AC41" s="228"/>
      <c r="AD41" s="228"/>
      <c r="AE41" s="228"/>
      <c r="AF41" s="229"/>
      <c r="AG41" s="476"/>
      <c r="AH41" s="480"/>
      <c r="AI41" s="483"/>
      <c r="AJ41" s="228"/>
      <c r="AK41" s="228"/>
      <c r="AL41" s="228"/>
      <c r="AM41" s="228"/>
      <c r="AN41" s="230"/>
      <c r="AO41" s="230"/>
      <c r="AP41" s="230"/>
      <c r="AQ41" s="230"/>
    </row>
    <row r="42" spans="2:43" s="184" customFormat="1" ht="30" customHeight="1" thickBot="1" x14ac:dyDescent="0.25">
      <c r="B42" s="270" t="s">
        <v>107</v>
      </c>
      <c r="C42" s="234">
        <f>'3º básico B'!BD103*0.01</f>
        <v>0.44581618655692729</v>
      </c>
      <c r="D42" s="235">
        <f>'3º básico B'!BE103</f>
        <v>3.6289407040740742</v>
      </c>
      <c r="E42" s="236">
        <f>SQRT('3º básico B'!BI54/'3º básico B'!BI55)</f>
        <v>1.0044148813298883</v>
      </c>
      <c r="H42" s="224"/>
      <c r="I42" s="224"/>
      <c r="J42" s="224"/>
      <c r="K42" s="225"/>
      <c r="L42" s="226"/>
      <c r="U42" s="227"/>
      <c r="W42" s="228"/>
      <c r="X42" s="228"/>
      <c r="Y42" s="228"/>
      <c r="Z42" s="228"/>
      <c r="AA42" s="228"/>
      <c r="AB42" s="228"/>
      <c r="AC42" s="228"/>
      <c r="AD42" s="228"/>
      <c r="AE42" s="228"/>
      <c r="AF42" s="229"/>
      <c r="AG42" s="477"/>
      <c r="AH42" s="481"/>
      <c r="AI42" s="484"/>
      <c r="AJ42" s="228"/>
      <c r="AK42" s="228"/>
      <c r="AL42" s="228"/>
      <c r="AM42" s="228"/>
      <c r="AN42" s="230"/>
      <c r="AO42" s="230"/>
      <c r="AP42" s="230"/>
      <c r="AQ42" s="230"/>
    </row>
    <row r="43" spans="2:43" ht="30" customHeight="1" thickBot="1" x14ac:dyDescent="0.25">
      <c r="B43" s="271" t="s">
        <v>108</v>
      </c>
      <c r="C43" s="272" t="e">
        <f>'3º básico C'!BD103*0.01</f>
        <v>#DIV/0!</v>
      </c>
      <c r="D43" s="235" t="e">
        <f>'3º básico C'!BE103</f>
        <v>#DIV/0!</v>
      </c>
      <c r="E43" s="236" t="e">
        <f>SQRT('3º básico C'!BI54/'3º básico C'!BI55)</f>
        <v>#DIV/0!</v>
      </c>
      <c r="F43" s="184"/>
      <c r="H43" s="61"/>
      <c r="I43" s="61"/>
      <c r="J43" s="61"/>
      <c r="K43" s="222"/>
      <c r="U43" s="38"/>
      <c r="AG43" s="287">
        <f>SUM('3º básico A'!BS73,'3º básico B'!BS73,'3º básico C'!BS73)</f>
        <v>18</v>
      </c>
      <c r="AH43" s="288">
        <f>SUM('3º básico A'!BT73,'3º básico B'!BT73,'3º básico C'!BT73)</f>
        <v>8</v>
      </c>
      <c r="AI43" s="289">
        <f>SUM('3º básico A'!BU73,'3º básico B'!BU73,'3º básico C'!BU73)</f>
        <v>2</v>
      </c>
      <c r="AJ43" s="237">
        <f>SUM(AG43,AH43,AI43)</f>
        <v>28</v>
      </c>
      <c r="AN43" s="37"/>
      <c r="AO43" s="37"/>
      <c r="AP43" s="37"/>
      <c r="AQ43" s="37"/>
    </row>
    <row r="44" spans="2:43" ht="36" customHeight="1" thickBot="1" x14ac:dyDescent="0.25">
      <c r="B44" s="238" t="s">
        <v>83</v>
      </c>
      <c r="C44" s="239">
        <f>AVERAGEIF(C41:C43,"&gt;0")</f>
        <v>0.44581618655692729</v>
      </c>
      <c r="D44" s="240">
        <f>AVERAGEIF(D41:D43,"&gt;0")</f>
        <v>2.8144703520370369</v>
      </c>
      <c r="H44" s="61"/>
      <c r="I44" s="61"/>
      <c r="J44" s="61"/>
      <c r="K44" s="222"/>
      <c r="L44" s="222"/>
      <c r="M44" s="61"/>
      <c r="N44" s="38"/>
      <c r="O44" s="38"/>
      <c r="P44" s="38"/>
      <c r="Q44" s="38"/>
      <c r="R44" s="38"/>
      <c r="S44" s="38"/>
      <c r="T44" s="38"/>
      <c r="U44" s="38"/>
      <c r="V44" s="38"/>
      <c r="W44" s="53"/>
      <c r="X44" s="53"/>
      <c r="Y44" s="53"/>
      <c r="AG44" s="290">
        <f>AG43*1/$AJ$43</f>
        <v>0.6428571428571429</v>
      </c>
      <c r="AH44" s="291">
        <f>AH43*1/$AJ$43</f>
        <v>0.2857142857142857</v>
      </c>
      <c r="AI44" s="292">
        <f>AI43*1/$AJ$43</f>
        <v>7.1428571428571425E-2</v>
      </c>
    </row>
    <row r="45" spans="2:43" ht="21" customHeight="1" x14ac:dyDescent="0.2">
      <c r="B45" s="218"/>
      <c r="L45" s="222"/>
      <c r="M45" s="61"/>
      <c r="N45" s="38"/>
      <c r="O45" s="38"/>
      <c r="P45" s="38"/>
      <c r="Q45" s="38"/>
      <c r="R45" s="38"/>
      <c r="S45" s="38"/>
      <c r="T45" s="38"/>
      <c r="U45" s="38"/>
      <c r="V45" s="38"/>
      <c r="W45" s="53"/>
      <c r="X45" s="53"/>
      <c r="Y45" s="53"/>
      <c r="AG45" s="168"/>
      <c r="AH45" s="168"/>
      <c r="AI45" s="168"/>
    </row>
    <row r="46" spans="2:43" ht="37.5" customHeight="1" thickBot="1" x14ac:dyDescent="0.25">
      <c r="L46" s="222"/>
      <c r="M46" s="61"/>
      <c r="S46" s="38"/>
      <c r="AG46" s="168"/>
      <c r="AH46" s="168"/>
      <c r="AI46" s="168"/>
    </row>
    <row r="47" spans="2:43" ht="18.75" customHeight="1" thickBot="1" x14ac:dyDescent="0.25">
      <c r="B47" s="445" t="s">
        <v>100</v>
      </c>
      <c r="C47" s="446"/>
      <c r="D47" s="446"/>
      <c r="E47" s="446"/>
      <c r="F47" s="446"/>
      <c r="G47" s="446"/>
      <c r="H47" s="446"/>
      <c r="I47" s="446"/>
      <c r="J47" s="446"/>
      <c r="K47" s="447"/>
      <c r="L47" s="241"/>
      <c r="M47" s="61"/>
      <c r="S47" s="38"/>
      <c r="AG47" s="168"/>
      <c r="AH47" s="168"/>
      <c r="AI47" s="168"/>
    </row>
    <row r="48" spans="2:43" ht="18.75" customHeight="1" thickBot="1" x14ac:dyDescent="0.3">
      <c r="B48" s="210" t="s">
        <v>2</v>
      </c>
      <c r="C48" s="448" t="s">
        <v>40</v>
      </c>
      <c r="D48" s="449"/>
      <c r="E48" s="449"/>
      <c r="F48" s="449"/>
      <c r="G48" s="449"/>
      <c r="H48" s="449"/>
      <c r="I48" s="449"/>
      <c r="J48" s="450"/>
      <c r="K48" s="242" t="s">
        <v>83</v>
      </c>
      <c r="L48" s="241"/>
      <c r="M48" s="61"/>
      <c r="S48" s="38"/>
      <c r="AG48" s="168"/>
      <c r="AH48" s="168"/>
      <c r="AI48" s="168"/>
    </row>
    <row r="49" spans="2:60" ht="24.75" customHeight="1" x14ac:dyDescent="0.2">
      <c r="B49" s="267" t="s">
        <v>109</v>
      </c>
      <c r="C49" s="469" t="s">
        <v>46</v>
      </c>
      <c r="D49" s="470"/>
      <c r="E49" s="470"/>
      <c r="F49" s="470"/>
      <c r="G49" s="470"/>
      <c r="H49" s="470"/>
      <c r="I49" s="470"/>
      <c r="J49" s="471"/>
      <c r="K49" s="243" t="e">
        <f>AVERAGE('3º básico A'!F103,'3º básico A'!AB103,'3º básico A'!AH103,'3º básico B'!AX103,'3º básico B'!F103,'3º básico B'!AB103,'3º básico B'!AH103,'3º básico B'!AX103,'3º básico C'!F103,'3º básico C'!AB103,'3º básico C'!AH103,'3º básico C'!AX103)</f>
        <v>#DIV/0!</v>
      </c>
      <c r="L49" s="222"/>
      <c r="M49" s="61"/>
      <c r="S49" s="13"/>
      <c r="T49" s="13"/>
      <c r="U49" s="13"/>
      <c r="V49" s="13"/>
      <c r="W49" s="13"/>
      <c r="AG49" s="168"/>
      <c r="AH49" s="168"/>
      <c r="AI49" s="168"/>
      <c r="AN49" s="13"/>
      <c r="AO49" s="13"/>
      <c r="AP49" s="13"/>
      <c r="AQ49" s="13"/>
    </row>
    <row r="50" spans="2:60" ht="39" customHeight="1" x14ac:dyDescent="0.2">
      <c r="B50" s="266" t="s">
        <v>110</v>
      </c>
      <c r="C50" s="472" t="s">
        <v>75</v>
      </c>
      <c r="D50" s="473"/>
      <c r="E50" s="473"/>
      <c r="F50" s="473"/>
      <c r="G50" s="473"/>
      <c r="H50" s="473"/>
      <c r="I50" s="473"/>
      <c r="J50" s="474"/>
      <c r="K50" s="244" t="e">
        <f>AVERAGE('3º básico A'!N103:R103,'3º básico A'!X103,'3º básico A'!AD103,'3º básico A'!AL103,'3º básico A'!AP103,'3º básico A'!AZ103,'3º básico B'!N103:R103,'3º básico B'!X103,'3º básico B'!AD103,'3º básico B'!AL103,'3º básico B'!AP103,'3º básico B'!AZ103,'3º básico C'!N103:R103,'3º básico C'!X103,'3º básico C'!AD103,'3º básico C'!AL103,'3º básico C'!AP103,'3º básico C'!AZ103)</f>
        <v>#DIV/0!</v>
      </c>
      <c r="L50" s="222"/>
      <c r="M50" s="61"/>
      <c r="S50" s="38"/>
      <c r="T50" s="38"/>
      <c r="U50" s="38"/>
      <c r="AG50" s="54"/>
      <c r="AH50" s="54"/>
      <c r="AI50" s="54"/>
      <c r="AN50" s="54"/>
      <c r="AQ50" s="53"/>
      <c r="AR50" s="38"/>
    </row>
    <row r="51" spans="2:60" ht="39.75" customHeight="1" x14ac:dyDescent="0.2">
      <c r="B51" s="266" t="s">
        <v>111</v>
      </c>
      <c r="C51" s="463" t="s">
        <v>76</v>
      </c>
      <c r="D51" s="464"/>
      <c r="E51" s="464"/>
      <c r="F51" s="464"/>
      <c r="G51" s="464"/>
      <c r="H51" s="464"/>
      <c r="I51" s="464"/>
      <c r="J51" s="465"/>
      <c r="K51" s="244" t="e">
        <f>AVERAGE('3º básico A'!H103:L103,'3º básico A'!T103:V103,'3º básico A'!Z103,'3º básico A'!AF103,'3º básico A'!AJ103,'3º básico A'!AN103,'3º básico A'!AR103:AV103,'3º básico B'!H103:L103,'3º básico B'!T103:V103,'3º básico B'!Z103,'3º básico B'!AF103,'3º básico B'!AJ103,'3º básico B'!AN103,'3º básico B'!AR103:AV103,'3º básico C'!H103:L103,'3º básico C'!T103:V103,'3º básico C'!Z103,'3º básico C'!AF103,'3º básico C'!AJ103,'3º básico C'!AN103,'3º básico C'!AR103:AV103)</f>
        <v>#DIV/0!</v>
      </c>
      <c r="L51" s="222"/>
      <c r="M51" s="61"/>
      <c r="S51" s="38"/>
      <c r="T51" s="38"/>
      <c r="U51" s="38"/>
      <c r="V51" s="38"/>
      <c r="W51" s="54"/>
      <c r="X51" s="245"/>
      <c r="Y51" s="54"/>
      <c r="Z51" s="245"/>
      <c r="AA51" s="54"/>
      <c r="AB51" s="245"/>
      <c r="AC51" s="245"/>
      <c r="AD51" s="245"/>
      <c r="AE51" s="54"/>
      <c r="AF51" s="246"/>
      <c r="AG51" s="126"/>
      <c r="AH51" s="126"/>
      <c r="AI51" s="126"/>
      <c r="AJ51" s="245"/>
      <c r="AK51" s="54"/>
      <c r="AL51" s="245"/>
      <c r="AM51" s="54"/>
      <c r="AN51" s="54"/>
      <c r="AO51" s="54"/>
      <c r="AP51" s="54"/>
      <c r="AQ51" s="54"/>
    </row>
    <row r="52" spans="2:60" ht="24.75" customHeight="1" thickBot="1" x14ac:dyDescent="0.25">
      <c r="B52" s="216">
        <v>25</v>
      </c>
      <c r="C52" s="466" t="s">
        <v>70</v>
      </c>
      <c r="D52" s="467"/>
      <c r="E52" s="467"/>
      <c r="F52" s="467"/>
      <c r="G52" s="467"/>
      <c r="H52" s="467"/>
      <c r="I52" s="467"/>
      <c r="J52" s="468"/>
      <c r="K52" s="247" t="e">
        <f>AVERAGE('3º básico A'!BB103,'3º básico B'!BB103,'3º básico C'!BB103)</f>
        <v>#DIV/0!</v>
      </c>
      <c r="L52" s="222"/>
      <c r="M52" s="61"/>
      <c r="S52" s="38"/>
      <c r="T52" s="38"/>
      <c r="U52" s="38"/>
      <c r="V52" s="38"/>
      <c r="W52" s="54"/>
      <c r="X52" s="245"/>
      <c r="Y52" s="54"/>
      <c r="Z52" s="245"/>
      <c r="AA52" s="54"/>
      <c r="AB52" s="245"/>
      <c r="AC52" s="245"/>
      <c r="AD52" s="245"/>
      <c r="AE52" s="54"/>
      <c r="AF52" s="246"/>
      <c r="AJ52" s="245"/>
      <c r="AK52" s="54"/>
      <c r="AL52" s="245"/>
      <c r="AM52" s="54"/>
      <c r="AN52" s="54"/>
      <c r="AO52" s="54"/>
      <c r="AP52" s="54"/>
      <c r="AQ52" s="54"/>
    </row>
    <row r="53" spans="2:60" ht="12.75" customHeight="1" x14ac:dyDescent="0.2">
      <c r="B53" s="13"/>
      <c r="C53" s="13"/>
      <c r="H53" s="61"/>
      <c r="I53" s="61"/>
      <c r="J53" s="61"/>
      <c r="K53" s="222"/>
      <c r="L53" s="222"/>
      <c r="M53" s="61"/>
      <c r="S53" s="38"/>
      <c r="T53" s="38"/>
      <c r="U53" s="38"/>
      <c r="V53" s="38"/>
      <c r="W53" s="54"/>
      <c r="X53" s="245"/>
      <c r="Y53" s="54"/>
      <c r="Z53" s="245"/>
      <c r="AA53" s="54"/>
      <c r="AB53" s="245"/>
      <c r="AC53" s="245"/>
      <c r="AD53" s="245"/>
      <c r="AE53" s="54"/>
      <c r="AF53" s="246"/>
      <c r="AJ53" s="245"/>
      <c r="AK53" s="54"/>
      <c r="AL53" s="245"/>
      <c r="AM53" s="54"/>
      <c r="AN53" s="54"/>
      <c r="AO53" s="54"/>
      <c r="AP53" s="54"/>
      <c r="AQ53" s="54"/>
    </row>
    <row r="54" spans="2:60" ht="12.75" customHeight="1" x14ac:dyDescent="0.2">
      <c r="B54" s="13"/>
      <c r="C54" s="13"/>
      <c r="H54" s="61"/>
      <c r="I54" s="61"/>
      <c r="J54" s="61"/>
      <c r="K54" s="222"/>
      <c r="L54" s="222"/>
      <c r="M54" s="61"/>
      <c r="S54" s="38"/>
      <c r="T54" s="38"/>
      <c r="U54" s="38"/>
      <c r="V54" s="38"/>
      <c r="W54" s="54"/>
      <c r="X54" s="245"/>
      <c r="Y54" s="54"/>
      <c r="Z54" s="245"/>
      <c r="AA54" s="54"/>
      <c r="AB54" s="245"/>
      <c r="AC54" s="245"/>
      <c r="AD54" s="245"/>
      <c r="AE54" s="54"/>
      <c r="AF54" s="246"/>
      <c r="AJ54" s="245"/>
      <c r="AK54" s="54"/>
      <c r="AL54" s="245"/>
      <c r="AM54" s="54"/>
      <c r="AN54" s="54"/>
      <c r="AO54" s="54"/>
      <c r="AP54" s="54"/>
      <c r="AQ54" s="54"/>
    </row>
    <row r="55" spans="2:60" ht="12.75" customHeight="1" x14ac:dyDescent="0.2">
      <c r="B55" s="13"/>
      <c r="C55" s="13"/>
      <c r="H55" s="61"/>
      <c r="I55" s="61"/>
      <c r="J55" s="61"/>
      <c r="K55" s="222"/>
      <c r="L55" s="222"/>
      <c r="M55" s="61"/>
      <c r="S55" s="38"/>
      <c r="T55" s="38"/>
      <c r="U55" s="38"/>
      <c r="V55" s="38"/>
      <c r="W55" s="54"/>
      <c r="X55" s="245"/>
      <c r="Y55" s="54"/>
      <c r="Z55" s="245"/>
      <c r="AA55" s="54"/>
      <c r="AB55" s="245"/>
      <c r="AC55" s="245"/>
      <c r="AD55" s="245"/>
      <c r="AE55" s="54"/>
      <c r="AF55" s="246"/>
      <c r="AJ55" s="245"/>
      <c r="AK55" s="54"/>
      <c r="AL55" s="245"/>
      <c r="AM55" s="54"/>
      <c r="AN55" s="54"/>
      <c r="AO55" s="54"/>
      <c r="AP55" s="54"/>
      <c r="AQ55" s="54"/>
    </row>
    <row r="56" spans="2:60" ht="12.75" customHeight="1" x14ac:dyDescent="0.2">
      <c r="L56" s="222"/>
      <c r="M56" s="61"/>
      <c r="S56" s="38"/>
      <c r="T56" s="38"/>
      <c r="U56" s="38"/>
      <c r="V56" s="38"/>
      <c r="W56" s="54"/>
      <c r="X56" s="245"/>
      <c r="Y56" s="54"/>
      <c r="Z56" s="245"/>
      <c r="AA56" s="54"/>
      <c r="AB56" s="245"/>
      <c r="AC56" s="245"/>
      <c r="AD56" s="245"/>
      <c r="AE56" s="54"/>
      <c r="AF56" s="246"/>
      <c r="AJ56" s="245"/>
      <c r="AK56" s="54"/>
      <c r="AL56" s="245"/>
      <c r="AM56" s="54"/>
      <c r="AN56" s="54"/>
      <c r="AO56" s="54"/>
      <c r="AP56" s="54"/>
      <c r="AQ56" s="54"/>
    </row>
    <row r="57" spans="2:60" ht="12.75" customHeight="1" x14ac:dyDescent="0.2">
      <c r="L57" s="222"/>
      <c r="M57" s="61"/>
      <c r="S57" s="38"/>
      <c r="T57" s="38"/>
      <c r="U57" s="38"/>
      <c r="V57" s="38"/>
      <c r="W57" s="54"/>
      <c r="X57" s="245"/>
      <c r="Y57" s="54"/>
      <c r="Z57" s="245"/>
      <c r="AA57" s="54"/>
      <c r="AB57" s="245"/>
      <c r="AC57" s="245"/>
      <c r="AD57" s="245"/>
      <c r="AE57" s="54"/>
      <c r="AF57" s="246"/>
      <c r="AJ57" s="245"/>
      <c r="AK57" s="54"/>
      <c r="AL57" s="245"/>
      <c r="AM57" s="54"/>
      <c r="AN57" s="54"/>
      <c r="AO57" s="54"/>
      <c r="AP57" s="54"/>
      <c r="AQ57" s="54"/>
    </row>
    <row r="58" spans="2:60" ht="12.75" customHeight="1" x14ac:dyDescent="0.2">
      <c r="L58" s="222"/>
      <c r="M58" s="61"/>
      <c r="S58" s="38"/>
      <c r="T58" s="38"/>
      <c r="U58" s="38"/>
      <c r="V58" s="38"/>
      <c r="W58" s="54"/>
      <c r="X58" s="245"/>
      <c r="Y58" s="54"/>
      <c r="Z58" s="245"/>
      <c r="AA58" s="54"/>
      <c r="AB58" s="245"/>
      <c r="AC58" s="245"/>
      <c r="AD58" s="245"/>
      <c r="AE58" s="54"/>
      <c r="AF58" s="246"/>
      <c r="AJ58" s="245"/>
      <c r="AK58" s="54"/>
      <c r="AL58" s="245"/>
      <c r="AM58" s="54"/>
      <c r="AN58" s="54"/>
      <c r="AO58" s="54"/>
      <c r="AP58" s="54"/>
      <c r="AQ58" s="54"/>
    </row>
    <row r="59" spans="2:60" ht="12.75" customHeight="1" x14ac:dyDescent="0.2">
      <c r="L59" s="222"/>
      <c r="M59" s="61"/>
      <c r="S59" s="38"/>
      <c r="T59" s="38"/>
      <c r="U59" s="38"/>
      <c r="V59" s="38"/>
      <c r="W59" s="54"/>
      <c r="X59" s="245"/>
      <c r="Y59" s="54"/>
      <c r="Z59" s="245"/>
      <c r="AA59" s="54"/>
      <c r="AB59" s="245"/>
      <c r="AC59" s="245"/>
      <c r="AD59" s="245"/>
      <c r="AE59" s="54"/>
      <c r="AF59" s="246"/>
      <c r="AJ59" s="245"/>
      <c r="AK59" s="54"/>
      <c r="AL59" s="245"/>
      <c r="AM59" s="54"/>
      <c r="AN59" s="54"/>
      <c r="AO59" s="54"/>
      <c r="AP59" s="54"/>
      <c r="AQ59" s="54"/>
      <c r="BG59" s="55"/>
      <c r="BH59" s="55"/>
    </row>
    <row r="60" spans="2:60" ht="12.75" customHeight="1" x14ac:dyDescent="0.2">
      <c r="L60" s="222"/>
      <c r="M60" s="61"/>
      <c r="S60" s="54"/>
      <c r="T60" s="248"/>
      <c r="U60" s="126"/>
      <c r="V60" s="54"/>
      <c r="W60" s="54"/>
      <c r="X60" s="245"/>
      <c r="Y60" s="54"/>
      <c r="BG60" s="55"/>
      <c r="BH60" s="55"/>
    </row>
    <row r="61" spans="2:60" ht="12.75" customHeight="1" x14ac:dyDescent="0.2">
      <c r="L61" s="222"/>
      <c r="M61" s="61"/>
      <c r="S61" s="54"/>
      <c r="T61" s="248"/>
      <c r="U61" s="126"/>
      <c r="V61" s="54"/>
      <c r="W61" s="54"/>
      <c r="X61" s="245"/>
      <c r="Y61" s="54"/>
      <c r="BG61" s="55"/>
      <c r="BH61" s="55"/>
    </row>
    <row r="62" spans="2:60" ht="12.75" customHeight="1" x14ac:dyDescent="0.2">
      <c r="B62" s="13"/>
      <c r="C62" s="13"/>
      <c r="H62" s="61"/>
      <c r="I62" s="61"/>
      <c r="J62" s="61"/>
      <c r="K62" s="222"/>
      <c r="L62" s="222"/>
      <c r="M62" s="61"/>
      <c r="S62" s="54"/>
      <c r="T62" s="248"/>
      <c r="U62" s="126"/>
      <c r="V62" s="54"/>
      <c r="W62" s="54"/>
      <c r="X62" s="245"/>
      <c r="Y62" s="54"/>
      <c r="BG62" s="55"/>
      <c r="BH62" s="55"/>
    </row>
    <row r="63" spans="2:60" ht="12.75" customHeight="1" x14ac:dyDescent="0.2">
      <c r="B63" s="13"/>
      <c r="C63" s="13"/>
      <c r="H63" s="61"/>
      <c r="I63" s="61"/>
      <c r="J63" s="61"/>
      <c r="K63" s="222"/>
      <c r="L63" s="222"/>
      <c r="M63" s="61"/>
      <c r="S63" s="38"/>
      <c r="V63" s="54"/>
      <c r="W63" s="54"/>
      <c r="X63" s="245"/>
      <c r="Y63" s="54"/>
      <c r="BG63" s="55"/>
      <c r="BH63" s="55"/>
    </row>
    <row r="64" spans="2:60" ht="12.75" customHeight="1" x14ac:dyDescent="0.2">
      <c r="B64" s="13"/>
      <c r="C64" s="13"/>
      <c r="H64" s="61"/>
      <c r="I64" s="61"/>
      <c r="J64" s="61"/>
      <c r="K64" s="222"/>
      <c r="L64" s="222"/>
      <c r="M64" s="61"/>
      <c r="S64" s="38"/>
      <c r="V64" s="54"/>
      <c r="W64" s="54"/>
      <c r="X64" s="245"/>
      <c r="Y64" s="54"/>
      <c r="BG64" s="55"/>
      <c r="BH64" s="55"/>
    </row>
    <row r="65" spans="2:60" ht="12.75" customHeight="1" x14ac:dyDescent="0.2">
      <c r="B65" s="13"/>
      <c r="C65" s="13"/>
      <c r="H65" s="61"/>
      <c r="I65" s="61"/>
      <c r="J65" s="61"/>
      <c r="K65" s="222"/>
      <c r="L65" s="222"/>
      <c r="M65" s="61"/>
      <c r="S65" s="38"/>
      <c r="T65" s="13"/>
      <c r="U65" s="13"/>
      <c r="V65" s="54"/>
      <c r="W65" s="54"/>
      <c r="X65" s="245"/>
      <c r="Y65" s="54"/>
      <c r="BG65" s="51"/>
      <c r="BH65" s="55"/>
    </row>
    <row r="66" spans="2:60" ht="12.75" customHeight="1" x14ac:dyDescent="0.2">
      <c r="B66" s="13"/>
      <c r="C66" s="13"/>
      <c r="H66" s="61"/>
      <c r="I66" s="61"/>
      <c r="J66" s="61"/>
      <c r="K66" s="222"/>
      <c r="L66" s="222"/>
      <c r="M66" s="61"/>
      <c r="S66" s="38"/>
      <c r="V66" s="54"/>
      <c r="W66" s="54"/>
      <c r="X66" s="245"/>
      <c r="Y66" s="54"/>
    </row>
    <row r="67" spans="2:60" ht="12.75" customHeight="1" x14ac:dyDescent="0.2">
      <c r="B67" s="13"/>
      <c r="C67" s="13"/>
      <c r="H67" s="61"/>
      <c r="I67" s="61"/>
      <c r="J67" s="61"/>
      <c r="K67" s="222"/>
      <c r="L67" s="222"/>
      <c r="M67" s="61"/>
      <c r="S67" s="38"/>
      <c r="V67" s="54"/>
      <c r="W67" s="54"/>
      <c r="X67" s="245"/>
      <c r="Y67" s="54"/>
    </row>
    <row r="68" spans="2:60" ht="12.75" customHeight="1" x14ac:dyDescent="0.2">
      <c r="B68" s="13"/>
      <c r="C68" s="13"/>
      <c r="H68" s="61"/>
      <c r="I68" s="61"/>
      <c r="J68" s="61"/>
      <c r="K68" s="222"/>
      <c r="L68" s="222"/>
      <c r="M68" s="61"/>
      <c r="S68" s="38"/>
      <c r="V68" s="54"/>
      <c r="W68" s="54"/>
      <c r="X68" s="245"/>
      <c r="Y68" s="54"/>
    </row>
    <row r="69" spans="2:60" ht="12.75" customHeight="1" x14ac:dyDescent="0.2">
      <c r="B69" s="13"/>
      <c r="C69" s="13"/>
      <c r="H69" s="61"/>
      <c r="I69" s="61"/>
      <c r="J69" s="61"/>
      <c r="K69" s="222"/>
      <c r="L69" s="222"/>
      <c r="M69" s="61"/>
      <c r="S69" s="38"/>
      <c r="V69" s="54"/>
      <c r="W69" s="54"/>
      <c r="X69" s="245"/>
      <c r="Y69" s="54"/>
      <c r="Z69" s="245"/>
      <c r="AA69" s="54"/>
      <c r="AB69" s="245"/>
      <c r="AC69" s="245"/>
      <c r="AD69" s="245"/>
      <c r="AE69" s="54"/>
      <c r="AF69" s="246"/>
      <c r="AG69" s="54"/>
      <c r="AH69" s="246"/>
      <c r="AI69" s="54"/>
      <c r="AJ69" s="245"/>
      <c r="AK69" s="54"/>
      <c r="AL69" s="245"/>
      <c r="AM69" s="54"/>
      <c r="AN69" s="54"/>
      <c r="AO69" s="54"/>
      <c r="AP69" s="54"/>
      <c r="AQ69" s="54"/>
    </row>
    <row r="70" spans="2:60" ht="12.75" customHeight="1" x14ac:dyDescent="0.2">
      <c r="B70" s="13"/>
      <c r="C70" s="13"/>
      <c r="H70" s="61"/>
      <c r="I70" s="61"/>
      <c r="J70" s="61"/>
      <c r="K70" s="222"/>
      <c r="L70" s="222"/>
      <c r="M70" s="61"/>
      <c r="S70" s="54"/>
      <c r="T70" s="248"/>
      <c r="U70" s="126"/>
      <c r="V70" s="54"/>
      <c r="W70" s="54"/>
      <c r="X70" s="245"/>
      <c r="Y70" s="54"/>
      <c r="Z70" s="245"/>
      <c r="AA70" s="54"/>
      <c r="AB70" s="245"/>
      <c r="AC70" s="245"/>
      <c r="AD70" s="245"/>
      <c r="AE70" s="54"/>
      <c r="AF70" s="249"/>
      <c r="AG70" s="159"/>
      <c r="AH70" s="249"/>
      <c r="AI70" s="159"/>
      <c r="AJ70" s="250"/>
      <c r="AK70" s="159"/>
      <c r="AL70" s="250"/>
      <c r="AM70" s="159"/>
      <c r="AN70" s="159"/>
      <c r="AO70" s="159"/>
      <c r="AP70" s="159"/>
      <c r="AQ70" s="159"/>
      <c r="AR70" s="251"/>
      <c r="AS70" s="251"/>
      <c r="AT70" s="251"/>
      <c r="AU70" s="251"/>
    </row>
    <row r="71" spans="2:60" ht="12.75" customHeight="1" x14ac:dyDescent="0.2">
      <c r="B71" s="13"/>
      <c r="C71" s="13"/>
      <c r="H71" s="61"/>
      <c r="I71" s="61"/>
      <c r="J71" s="61"/>
      <c r="K71" s="222"/>
      <c r="L71" s="222"/>
      <c r="M71" s="61"/>
      <c r="S71" s="54"/>
      <c r="T71" s="248"/>
      <c r="U71" s="126"/>
      <c r="V71" s="54"/>
      <c r="Z71" s="245"/>
      <c r="AA71" s="54"/>
      <c r="AB71" s="245"/>
      <c r="AC71" s="245"/>
      <c r="AD71" s="245"/>
      <c r="AE71" s="54"/>
      <c r="AF71" s="252"/>
      <c r="AG71" s="252"/>
      <c r="AH71" s="452"/>
      <c r="AI71" s="452"/>
      <c r="AJ71" s="452"/>
      <c r="AK71" s="452"/>
      <c r="AL71" s="452"/>
      <c r="AM71" s="452"/>
      <c r="AN71" s="452"/>
      <c r="AO71" s="452"/>
      <c r="AP71" s="452"/>
      <c r="AQ71" s="452"/>
      <c r="AR71" s="452"/>
      <c r="AS71" s="452"/>
      <c r="AT71" s="452"/>
      <c r="AU71" s="452"/>
    </row>
    <row r="72" spans="2:60" ht="12.75" customHeight="1" x14ac:dyDescent="0.2">
      <c r="B72" s="13"/>
      <c r="C72" s="13"/>
      <c r="H72" s="61"/>
      <c r="I72" s="61"/>
      <c r="J72" s="61"/>
      <c r="K72" s="222"/>
      <c r="L72" s="222"/>
      <c r="M72" s="61"/>
      <c r="S72" s="54"/>
      <c r="T72" s="248"/>
      <c r="U72" s="126"/>
      <c r="V72" s="54"/>
      <c r="Z72" s="245"/>
      <c r="AA72" s="54"/>
      <c r="AB72" s="245"/>
      <c r="AC72" s="245"/>
      <c r="AD72" s="245"/>
      <c r="AE72" s="54"/>
      <c r="AF72" s="252"/>
      <c r="AG72" s="252"/>
      <c r="AH72" s="453"/>
      <c r="AI72" s="453"/>
      <c r="AJ72" s="453"/>
      <c r="AK72" s="453"/>
      <c r="AL72" s="453"/>
      <c r="AM72" s="453"/>
      <c r="AN72" s="453"/>
      <c r="AO72" s="453"/>
      <c r="AP72" s="444"/>
      <c r="AQ72" s="444"/>
      <c r="AR72" s="451"/>
      <c r="AS72" s="451"/>
      <c r="AT72" s="444"/>
      <c r="AU72" s="444"/>
    </row>
    <row r="73" spans="2:60" ht="12.75" customHeight="1" x14ac:dyDescent="0.2">
      <c r="B73" s="13"/>
      <c r="C73" s="13"/>
      <c r="H73" s="61"/>
      <c r="I73" s="61"/>
      <c r="J73" s="61"/>
      <c r="K73" s="222"/>
      <c r="L73" s="222"/>
      <c r="M73" s="61"/>
      <c r="S73" s="54"/>
      <c r="T73" s="248"/>
      <c r="U73" s="126"/>
      <c r="V73" s="54"/>
      <c r="Z73" s="245"/>
      <c r="AA73" s="54"/>
      <c r="AB73" s="245"/>
      <c r="AC73" s="245"/>
      <c r="AD73" s="245"/>
      <c r="AE73" s="54"/>
      <c r="AF73" s="252"/>
      <c r="AG73" s="252"/>
      <c r="AH73" s="453"/>
      <c r="AI73" s="453"/>
      <c r="AJ73" s="453"/>
      <c r="AK73" s="453"/>
      <c r="AL73" s="453"/>
      <c r="AM73" s="453"/>
      <c r="AN73" s="453"/>
      <c r="AO73" s="453"/>
      <c r="AP73" s="444"/>
      <c r="AQ73" s="444"/>
      <c r="AR73" s="451"/>
      <c r="AS73" s="451"/>
      <c r="AT73" s="444"/>
      <c r="AU73" s="444"/>
    </row>
    <row r="74" spans="2:60" ht="12.75" customHeight="1" x14ac:dyDescent="0.2">
      <c r="B74" s="13"/>
      <c r="C74" s="13"/>
      <c r="H74" s="61"/>
      <c r="I74" s="61"/>
      <c r="J74" s="61"/>
      <c r="K74" s="222"/>
      <c r="L74" s="222"/>
      <c r="M74" s="61"/>
      <c r="S74" s="54"/>
      <c r="T74" s="248"/>
      <c r="U74" s="126"/>
      <c r="V74" s="54"/>
      <c r="Z74" s="245"/>
      <c r="AA74" s="54"/>
      <c r="AB74" s="245"/>
      <c r="AC74" s="245"/>
      <c r="AD74" s="245"/>
      <c r="AE74" s="54"/>
      <c r="AF74" s="252"/>
      <c r="AG74" s="252"/>
      <c r="AH74" s="453"/>
      <c r="AI74" s="453"/>
      <c r="AJ74" s="453"/>
      <c r="AK74" s="453"/>
      <c r="AL74" s="453"/>
      <c r="AM74" s="453"/>
      <c r="AN74" s="453"/>
      <c r="AO74" s="453"/>
      <c r="AP74" s="444"/>
      <c r="AQ74" s="444"/>
      <c r="AR74" s="451"/>
      <c r="AS74" s="451"/>
      <c r="AT74" s="444"/>
      <c r="AU74" s="444"/>
    </row>
    <row r="75" spans="2:60" ht="12.75" customHeight="1" x14ac:dyDescent="0.2">
      <c r="B75" s="13"/>
      <c r="C75" s="13"/>
      <c r="H75" s="61"/>
      <c r="I75" s="61"/>
      <c r="J75" s="61"/>
      <c r="K75" s="222"/>
      <c r="L75" s="222"/>
      <c r="M75" s="61"/>
      <c r="S75" s="54"/>
      <c r="T75" s="248"/>
      <c r="U75" s="126"/>
      <c r="V75" s="54"/>
      <c r="Z75" s="245"/>
      <c r="AA75" s="54"/>
      <c r="AB75" s="245"/>
      <c r="AC75" s="245"/>
      <c r="AD75" s="245"/>
      <c r="AE75" s="54"/>
      <c r="AF75" s="252"/>
      <c r="AG75" s="252"/>
      <c r="AH75" s="253"/>
      <c r="AI75" s="253"/>
      <c r="AJ75" s="254"/>
      <c r="AK75" s="254"/>
      <c r="AL75" s="253"/>
      <c r="AM75" s="253"/>
      <c r="AN75" s="253"/>
      <c r="AO75" s="253"/>
      <c r="AP75" s="255"/>
      <c r="AQ75" s="255"/>
      <c r="AR75" s="256"/>
      <c r="AS75" s="256"/>
      <c r="AT75" s="256"/>
      <c r="AU75" s="256"/>
    </row>
    <row r="76" spans="2:60" ht="12.75" customHeight="1" x14ac:dyDescent="0.25">
      <c r="B76" s="13"/>
      <c r="C76" s="13"/>
      <c r="H76" s="61"/>
      <c r="I76" s="61"/>
      <c r="J76" s="61"/>
      <c r="K76" s="222"/>
      <c r="L76" s="222"/>
      <c r="M76" s="61"/>
      <c r="S76" s="54"/>
      <c r="T76" s="248"/>
      <c r="U76" s="126"/>
      <c r="V76" s="54"/>
      <c r="Z76" s="245"/>
      <c r="AA76" s="54"/>
      <c r="AB76" s="245"/>
      <c r="AC76" s="245"/>
      <c r="AD76" s="245"/>
      <c r="AE76" s="54"/>
      <c r="AF76" s="439"/>
      <c r="AG76" s="440"/>
      <c r="AH76" s="257"/>
      <c r="AI76" s="258"/>
      <c r="AJ76" s="257"/>
      <c r="AK76" s="258"/>
      <c r="AL76" s="257"/>
      <c r="AM76" s="258"/>
      <c r="AN76" s="259"/>
      <c r="AO76" s="258"/>
      <c r="AP76" s="259"/>
      <c r="AQ76" s="258"/>
      <c r="AR76" s="257"/>
      <c r="AS76" s="258"/>
      <c r="AT76" s="257"/>
      <c r="AU76" s="258"/>
    </row>
    <row r="77" spans="2:60" ht="12.75" customHeight="1" x14ac:dyDescent="0.25">
      <c r="B77" s="13"/>
      <c r="C77" s="13"/>
      <c r="H77" s="61"/>
      <c r="I77" s="61"/>
      <c r="J77" s="61"/>
      <c r="K77" s="222"/>
      <c r="L77" s="222"/>
      <c r="M77" s="61"/>
      <c r="S77" s="54"/>
      <c r="T77" s="248"/>
      <c r="U77" s="126"/>
      <c r="V77" s="54"/>
      <c r="W77" s="54"/>
      <c r="X77" s="245"/>
      <c r="Y77" s="54"/>
      <c r="Z77" s="245"/>
      <c r="AA77" s="54"/>
      <c r="AB77" s="245"/>
      <c r="AC77" s="245"/>
      <c r="AD77" s="245"/>
      <c r="AE77" s="54"/>
      <c r="AF77" s="439"/>
      <c r="AG77" s="440"/>
      <c r="AH77" s="257"/>
      <c r="AI77" s="258"/>
      <c r="AJ77" s="257"/>
      <c r="AK77" s="258"/>
      <c r="AL77" s="257"/>
      <c r="AM77" s="258"/>
      <c r="AN77" s="259"/>
      <c r="AO77" s="258"/>
      <c r="AP77" s="259"/>
      <c r="AQ77" s="258"/>
      <c r="AR77" s="257"/>
      <c r="AS77" s="258"/>
      <c r="AT77" s="257"/>
      <c r="AU77" s="258"/>
    </row>
    <row r="78" spans="2:60" ht="12.75" customHeight="1" x14ac:dyDescent="0.25">
      <c r="B78" s="13"/>
      <c r="C78" s="13"/>
      <c r="H78" s="61"/>
      <c r="I78" s="61"/>
      <c r="J78" s="61"/>
      <c r="K78" s="222"/>
      <c r="L78" s="222"/>
      <c r="M78" s="61"/>
      <c r="S78" s="54"/>
      <c r="T78" s="248"/>
      <c r="U78" s="126"/>
      <c r="V78" s="54"/>
      <c r="W78" s="54"/>
      <c r="X78" s="245"/>
      <c r="Y78" s="54"/>
      <c r="Z78" s="245"/>
      <c r="AA78" s="54"/>
      <c r="AB78" s="245"/>
      <c r="AC78" s="245"/>
      <c r="AD78" s="245"/>
      <c r="AE78" s="54"/>
      <c r="AF78" s="441"/>
      <c r="AG78" s="442"/>
      <c r="AH78" s="260"/>
      <c r="AI78" s="261"/>
      <c r="AJ78" s="260"/>
      <c r="AK78" s="261"/>
      <c r="AL78" s="260"/>
      <c r="AM78" s="261"/>
      <c r="AN78" s="262"/>
      <c r="AO78" s="261"/>
      <c r="AP78" s="262"/>
      <c r="AQ78" s="261"/>
      <c r="AR78" s="260"/>
      <c r="AS78" s="261"/>
      <c r="AT78" s="260"/>
      <c r="AU78" s="261"/>
    </row>
    <row r="79" spans="2:60" ht="12.75" customHeight="1" x14ac:dyDescent="0.25">
      <c r="B79" s="13"/>
      <c r="C79" s="13"/>
      <c r="H79" s="61"/>
      <c r="I79" s="61"/>
      <c r="J79" s="61"/>
      <c r="K79" s="222"/>
      <c r="L79" s="222"/>
      <c r="M79" s="61"/>
      <c r="S79" s="54"/>
      <c r="T79" s="248"/>
      <c r="U79" s="126"/>
      <c r="V79" s="54"/>
      <c r="W79" s="54"/>
      <c r="X79" s="245"/>
      <c r="Y79" s="54"/>
      <c r="Z79" s="245"/>
      <c r="AA79" s="54"/>
      <c r="AB79" s="245"/>
      <c r="AC79" s="245"/>
      <c r="AD79" s="245"/>
      <c r="AE79" s="54"/>
      <c r="AF79" s="441"/>
      <c r="AG79" s="442"/>
      <c r="AH79" s="260"/>
      <c r="AI79" s="261"/>
      <c r="AJ79" s="260"/>
      <c r="AK79" s="261"/>
      <c r="AL79" s="260"/>
      <c r="AM79" s="261"/>
      <c r="AN79" s="262"/>
      <c r="AO79" s="261"/>
      <c r="AP79" s="262"/>
      <c r="AQ79" s="261"/>
      <c r="AR79" s="260"/>
      <c r="AS79" s="261"/>
      <c r="AT79" s="260"/>
      <c r="AU79" s="261"/>
    </row>
    <row r="80" spans="2:60" ht="12.75" customHeight="1" x14ac:dyDescent="0.2">
      <c r="B80" s="13"/>
      <c r="C80" s="13"/>
      <c r="H80" s="61"/>
      <c r="I80" s="61"/>
      <c r="J80" s="61"/>
      <c r="K80" s="222"/>
      <c r="L80" s="222"/>
      <c r="M80" s="61"/>
      <c r="S80" s="54"/>
      <c r="T80" s="248"/>
      <c r="U80" s="126"/>
      <c r="V80" s="54"/>
      <c r="W80" s="54"/>
      <c r="X80" s="245"/>
      <c r="Y80" s="54"/>
      <c r="Z80" s="245"/>
      <c r="AA80" s="54"/>
      <c r="AB80" s="245"/>
      <c r="AC80" s="245"/>
      <c r="AD80" s="245"/>
      <c r="AE80" s="54"/>
      <c r="AF80" s="246"/>
      <c r="AG80" s="54"/>
      <c r="AH80" s="246"/>
      <c r="AI80" s="54"/>
      <c r="AJ80" s="245"/>
      <c r="AK80" s="54"/>
      <c r="AL80" s="245"/>
      <c r="AM80" s="54"/>
      <c r="AN80" s="54"/>
      <c r="AO80" s="54"/>
      <c r="AP80" s="54"/>
      <c r="AQ80" s="54"/>
    </row>
    <row r="81" spans="2:43" ht="12.75" customHeight="1" x14ac:dyDescent="0.2">
      <c r="B81" s="13"/>
      <c r="C81" s="13"/>
      <c r="H81" s="61"/>
      <c r="I81" s="61"/>
      <c r="J81" s="61"/>
      <c r="K81" s="222"/>
      <c r="L81" s="222"/>
      <c r="M81" s="61"/>
      <c r="S81" s="54"/>
      <c r="T81" s="248"/>
      <c r="U81" s="126"/>
      <c r="V81" s="54"/>
      <c r="W81" s="54"/>
      <c r="X81" s="245"/>
      <c r="Y81" s="54"/>
      <c r="Z81" s="245"/>
      <c r="AA81" s="54"/>
      <c r="AB81" s="245"/>
      <c r="AC81" s="245"/>
      <c r="AD81" s="245"/>
      <c r="AE81" s="54"/>
      <c r="AF81" s="246"/>
      <c r="AG81" s="54"/>
      <c r="AH81" s="246"/>
      <c r="AI81" s="54"/>
      <c r="AJ81" s="245"/>
      <c r="AK81" s="54"/>
      <c r="AL81" s="245"/>
      <c r="AM81" s="54"/>
      <c r="AN81" s="54"/>
      <c r="AO81" s="54"/>
      <c r="AP81" s="54"/>
      <c r="AQ81" s="54"/>
    </row>
    <row r="82" spans="2:43" ht="12.75" customHeight="1" x14ac:dyDescent="0.2">
      <c r="B82" s="13"/>
      <c r="C82" s="13"/>
      <c r="H82" s="61"/>
      <c r="I82" s="61"/>
      <c r="J82" s="61"/>
      <c r="K82" s="222"/>
      <c r="L82" s="222"/>
      <c r="M82" s="61"/>
      <c r="S82" s="54"/>
      <c r="T82" s="248"/>
      <c r="U82" s="126"/>
      <c r="V82" s="54"/>
      <c r="W82" s="54"/>
      <c r="X82" s="245"/>
      <c r="Y82" s="54"/>
      <c r="Z82" s="245"/>
      <c r="AA82" s="54"/>
      <c r="AB82" s="245"/>
      <c r="AC82" s="245"/>
      <c r="AD82" s="245"/>
      <c r="AE82" s="54"/>
      <c r="AF82" s="246"/>
      <c r="AG82" s="54"/>
      <c r="AH82" s="246"/>
      <c r="AI82" s="54"/>
      <c r="AJ82" s="245"/>
      <c r="AK82" s="54"/>
      <c r="AL82" s="245"/>
      <c r="AM82" s="54"/>
      <c r="AN82" s="54"/>
      <c r="AO82" s="54"/>
      <c r="AP82" s="54"/>
      <c r="AQ82" s="54"/>
    </row>
    <row r="83" spans="2:43" ht="12.75" customHeight="1" x14ac:dyDescent="0.2">
      <c r="B83" s="13"/>
      <c r="C83" s="13"/>
      <c r="H83" s="61"/>
      <c r="I83" s="61"/>
      <c r="J83" s="61"/>
      <c r="K83" s="222"/>
      <c r="L83" s="222"/>
      <c r="M83" s="61"/>
      <c r="S83" s="54"/>
      <c r="T83" s="248"/>
      <c r="U83" s="126"/>
      <c r="V83" s="54"/>
      <c r="W83" s="54"/>
      <c r="X83" s="245"/>
      <c r="Y83" s="54"/>
      <c r="Z83" s="245"/>
      <c r="AA83" s="54"/>
      <c r="AB83" s="245"/>
      <c r="AC83" s="245"/>
      <c r="AD83" s="245"/>
      <c r="AE83" s="54"/>
      <c r="AF83" s="246"/>
      <c r="AG83" s="54"/>
      <c r="AH83" s="246"/>
      <c r="AI83" s="54"/>
      <c r="AJ83" s="245"/>
      <c r="AK83" s="54"/>
      <c r="AL83" s="245"/>
      <c r="AM83" s="54"/>
      <c r="AN83" s="54"/>
      <c r="AO83" s="54"/>
      <c r="AP83" s="54"/>
      <c r="AQ83" s="54"/>
    </row>
    <row r="84" spans="2:43" ht="12.75" customHeight="1" x14ac:dyDescent="0.2">
      <c r="B84" s="13"/>
      <c r="C84" s="13"/>
      <c r="H84" s="61"/>
      <c r="I84" s="61"/>
      <c r="J84" s="61"/>
      <c r="K84" s="222"/>
      <c r="L84" s="222"/>
      <c r="M84" s="61"/>
      <c r="S84" s="54"/>
      <c r="T84" s="248"/>
      <c r="U84" s="126"/>
      <c r="V84" s="54"/>
      <c r="W84" s="54"/>
      <c r="X84" s="245"/>
      <c r="Y84" s="54"/>
      <c r="Z84" s="245"/>
      <c r="AA84" s="54"/>
      <c r="AB84" s="245"/>
      <c r="AC84" s="245"/>
      <c r="AD84" s="245"/>
      <c r="AE84" s="54"/>
      <c r="AF84" s="246"/>
      <c r="AG84" s="54"/>
      <c r="AH84" s="246"/>
      <c r="AI84" s="54"/>
      <c r="AJ84" s="245"/>
      <c r="AK84" s="54"/>
      <c r="AL84" s="245"/>
      <c r="AM84" s="54"/>
      <c r="AN84" s="54"/>
      <c r="AO84" s="54"/>
      <c r="AP84" s="54"/>
      <c r="AQ84" s="54"/>
    </row>
    <row r="85" spans="2:43" ht="12.75" customHeight="1" x14ac:dyDescent="0.2">
      <c r="B85" s="13"/>
      <c r="C85" s="13"/>
      <c r="H85" s="61"/>
      <c r="I85" s="61"/>
      <c r="J85" s="61"/>
      <c r="K85" s="222"/>
      <c r="L85" s="222"/>
      <c r="M85" s="61"/>
      <c r="S85" s="54"/>
      <c r="T85" s="248"/>
      <c r="U85" s="126"/>
      <c r="V85" s="54"/>
      <c r="W85" s="54"/>
      <c r="X85" s="245"/>
      <c r="Y85" s="54"/>
      <c r="Z85" s="245"/>
      <c r="AA85" s="54"/>
      <c r="AB85" s="245"/>
      <c r="AC85" s="245"/>
      <c r="AD85" s="245"/>
      <c r="AE85" s="54"/>
      <c r="AF85" s="246"/>
      <c r="AG85" s="54"/>
      <c r="AH85" s="246"/>
      <c r="AI85" s="54"/>
      <c r="AJ85" s="245"/>
      <c r="AK85" s="54"/>
      <c r="AL85" s="245"/>
      <c r="AM85" s="54"/>
      <c r="AN85" s="54"/>
      <c r="AO85" s="54"/>
      <c r="AP85" s="54"/>
      <c r="AQ85" s="54"/>
    </row>
    <row r="86" spans="2:43" ht="12.75" customHeight="1" x14ac:dyDescent="0.2">
      <c r="B86" s="13"/>
      <c r="C86" s="13"/>
      <c r="H86" s="61"/>
      <c r="I86" s="61"/>
      <c r="J86" s="61"/>
      <c r="K86" s="222"/>
      <c r="L86" s="222"/>
      <c r="M86" s="61"/>
      <c r="S86" s="54"/>
      <c r="T86" s="248"/>
      <c r="U86" s="126"/>
      <c r="V86" s="54"/>
      <c r="W86" s="54"/>
      <c r="X86" s="245"/>
      <c r="Y86" s="54"/>
      <c r="Z86" s="245"/>
      <c r="AA86" s="54"/>
      <c r="AB86" s="245"/>
      <c r="AC86" s="245"/>
      <c r="AD86" s="245"/>
      <c r="AE86" s="54"/>
      <c r="AF86" s="246"/>
      <c r="AG86" s="54"/>
      <c r="AH86" s="246"/>
      <c r="AI86" s="54"/>
      <c r="AJ86" s="245"/>
      <c r="AK86" s="54"/>
      <c r="AL86" s="245"/>
      <c r="AM86" s="54"/>
      <c r="AN86" s="54"/>
      <c r="AO86" s="54"/>
      <c r="AP86" s="54"/>
      <c r="AQ86" s="54"/>
    </row>
    <row r="87" spans="2:43" ht="12.75" customHeight="1" x14ac:dyDescent="0.2">
      <c r="B87" s="13"/>
      <c r="C87" s="13"/>
      <c r="H87" s="61"/>
      <c r="I87" s="61"/>
      <c r="J87" s="61"/>
      <c r="K87" s="222"/>
      <c r="L87" s="222"/>
      <c r="M87" s="61"/>
      <c r="S87" s="54"/>
      <c r="T87" s="248"/>
      <c r="U87" s="126"/>
      <c r="V87" s="54"/>
      <c r="W87" s="54"/>
      <c r="X87" s="245"/>
      <c r="Y87" s="54"/>
      <c r="Z87" s="245"/>
      <c r="AA87" s="54"/>
      <c r="AB87" s="245"/>
      <c r="AC87" s="245"/>
      <c r="AD87" s="245"/>
      <c r="AE87" s="54"/>
      <c r="AF87" s="246"/>
      <c r="AG87" s="54"/>
      <c r="AH87" s="246"/>
      <c r="AI87" s="54"/>
      <c r="AJ87" s="245"/>
      <c r="AK87" s="54"/>
      <c r="AL87" s="245"/>
      <c r="AM87" s="54"/>
      <c r="AN87" s="54"/>
      <c r="AO87" s="54"/>
      <c r="AP87" s="54"/>
      <c r="AQ87" s="54"/>
    </row>
    <row r="88" spans="2:43" ht="12.75" customHeight="1" x14ac:dyDescent="0.2">
      <c r="B88" s="13"/>
      <c r="C88" s="13"/>
      <c r="H88" s="61"/>
      <c r="I88" s="61"/>
      <c r="J88" s="61"/>
      <c r="K88" s="222"/>
      <c r="L88" s="222"/>
      <c r="M88" s="61"/>
      <c r="S88" s="54"/>
      <c r="T88" s="248"/>
      <c r="U88" s="126"/>
      <c r="V88" s="54"/>
      <c r="W88" s="54"/>
      <c r="X88" s="245"/>
      <c r="Y88" s="54"/>
      <c r="Z88" s="245"/>
      <c r="AA88" s="54"/>
      <c r="AB88" s="245"/>
      <c r="AC88" s="245"/>
      <c r="AD88" s="245"/>
      <c r="AE88" s="54"/>
      <c r="AF88" s="246"/>
      <c r="AG88" s="54"/>
      <c r="AH88" s="246"/>
      <c r="AI88" s="54"/>
      <c r="AJ88" s="245"/>
      <c r="AK88" s="54"/>
      <c r="AL88" s="245"/>
      <c r="AM88" s="54"/>
      <c r="AN88" s="54"/>
      <c r="AO88" s="54"/>
      <c r="AP88" s="54"/>
      <c r="AQ88" s="54"/>
    </row>
    <row r="89" spans="2:43" ht="12.75" customHeight="1" x14ac:dyDescent="0.2">
      <c r="B89" s="13"/>
      <c r="C89" s="13"/>
      <c r="H89" s="61"/>
      <c r="I89" s="61"/>
      <c r="J89" s="61"/>
      <c r="K89" s="222"/>
      <c r="L89" s="222"/>
      <c r="M89" s="61"/>
      <c r="S89" s="54"/>
      <c r="T89" s="248"/>
      <c r="U89" s="126"/>
      <c r="V89" s="54"/>
      <c r="W89" s="54"/>
      <c r="X89" s="245"/>
      <c r="Y89" s="54"/>
      <c r="Z89" s="245"/>
      <c r="AA89" s="54"/>
      <c r="AB89" s="245"/>
      <c r="AC89" s="245"/>
      <c r="AD89" s="245"/>
      <c r="AE89" s="54"/>
      <c r="AF89" s="246"/>
      <c r="AG89" s="54"/>
      <c r="AH89" s="246"/>
      <c r="AI89" s="54"/>
      <c r="AJ89" s="245"/>
      <c r="AK89" s="54"/>
      <c r="AL89" s="245"/>
      <c r="AM89" s="54"/>
      <c r="AN89" s="54"/>
      <c r="AO89" s="54"/>
      <c r="AP89" s="54"/>
      <c r="AQ89" s="54"/>
    </row>
    <row r="90" spans="2:43" ht="12.75" customHeight="1" x14ac:dyDescent="0.2">
      <c r="B90" s="13"/>
      <c r="C90" s="13"/>
      <c r="H90" s="61"/>
      <c r="I90" s="61"/>
      <c r="J90" s="61"/>
      <c r="K90" s="222"/>
      <c r="L90" s="222"/>
      <c r="M90" s="61"/>
      <c r="S90" s="54"/>
      <c r="T90" s="248"/>
      <c r="U90" s="126"/>
      <c r="V90" s="54"/>
      <c r="W90" s="54"/>
      <c r="X90" s="245"/>
      <c r="Y90" s="54"/>
      <c r="Z90" s="245"/>
      <c r="AA90" s="54"/>
      <c r="AB90" s="245"/>
      <c r="AC90" s="245"/>
      <c r="AD90" s="245"/>
      <c r="AE90" s="54"/>
      <c r="AF90" s="246"/>
      <c r="AG90" s="54"/>
      <c r="AH90" s="246"/>
      <c r="AI90" s="54"/>
      <c r="AJ90" s="245"/>
      <c r="AK90" s="54"/>
      <c r="AL90" s="245"/>
      <c r="AM90" s="54"/>
      <c r="AN90" s="54"/>
      <c r="AO90" s="54"/>
      <c r="AP90" s="54"/>
      <c r="AQ90" s="54"/>
    </row>
    <row r="91" spans="2:43" ht="12.75" customHeight="1" x14ac:dyDescent="0.2">
      <c r="B91" s="13"/>
      <c r="C91" s="13"/>
      <c r="H91" s="61"/>
      <c r="I91" s="61"/>
      <c r="J91" s="61"/>
      <c r="K91" s="222"/>
      <c r="L91" s="222"/>
      <c r="M91" s="61"/>
      <c r="S91" s="54"/>
      <c r="T91" s="248"/>
      <c r="U91" s="126"/>
      <c r="V91" s="54"/>
      <c r="W91" s="54"/>
      <c r="X91" s="245"/>
      <c r="Y91" s="54"/>
      <c r="Z91" s="245"/>
      <c r="AA91" s="54"/>
      <c r="AB91" s="245"/>
      <c r="AC91" s="245"/>
      <c r="AD91" s="245"/>
      <c r="AE91" s="54"/>
      <c r="AF91" s="246"/>
      <c r="AG91" s="54"/>
      <c r="AH91" s="246"/>
      <c r="AI91" s="54"/>
      <c r="AJ91" s="245"/>
      <c r="AK91" s="54"/>
      <c r="AL91" s="245"/>
      <c r="AM91" s="54"/>
      <c r="AN91" s="54"/>
      <c r="AO91" s="54"/>
      <c r="AP91" s="54"/>
      <c r="AQ91" s="54"/>
    </row>
    <row r="92" spans="2:43" ht="12.75" customHeight="1" x14ac:dyDescent="0.2">
      <c r="B92" s="13"/>
      <c r="C92" s="13"/>
      <c r="H92" s="61"/>
      <c r="I92" s="61"/>
      <c r="J92" s="61"/>
      <c r="K92" s="222"/>
      <c r="L92" s="222"/>
      <c r="M92" s="61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37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2:43" ht="12.75" customHeight="1" x14ac:dyDescent="0.2">
      <c r="B93" s="13"/>
      <c r="C93" s="13"/>
      <c r="H93" s="61"/>
      <c r="I93" s="61"/>
      <c r="J93" s="61"/>
      <c r="K93" s="222"/>
      <c r="L93" s="222"/>
      <c r="M93" s="61"/>
      <c r="S93" s="38"/>
      <c r="T93" s="38"/>
      <c r="U93" s="38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37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2:43" ht="12.75" customHeight="1" x14ac:dyDescent="0.2">
      <c r="B94" s="13"/>
      <c r="C94" s="13"/>
      <c r="H94" s="61"/>
      <c r="I94" s="61"/>
      <c r="J94" s="61"/>
      <c r="K94" s="222"/>
      <c r="L94" s="222"/>
      <c r="M94" s="61"/>
      <c r="S94" s="38"/>
      <c r="T94" s="38"/>
      <c r="U94" s="38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37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</row>
    <row r="95" spans="2:43" s="38" customFormat="1" ht="12.75" customHeight="1" x14ac:dyDescent="0.2">
      <c r="B95" s="13"/>
      <c r="C95" s="13"/>
      <c r="D95"/>
      <c r="E95" s="17"/>
      <c r="F95"/>
      <c r="G95"/>
      <c r="H95" s="61"/>
      <c r="I95" s="61"/>
      <c r="J95" s="61"/>
      <c r="K95" s="222"/>
      <c r="L95" s="222"/>
      <c r="M95" s="61"/>
      <c r="N95"/>
      <c r="O95"/>
      <c r="P95"/>
      <c r="Q95"/>
      <c r="R95"/>
      <c r="W95" s="53"/>
      <c r="X95" s="53"/>
      <c r="Y95" s="53"/>
      <c r="Z95" s="53"/>
      <c r="AA95" s="53"/>
      <c r="AB95" s="53"/>
      <c r="AC95" s="53"/>
      <c r="AD95" s="53"/>
      <c r="AE95" s="53"/>
      <c r="AF95" s="51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</row>
    <row r="96" spans="2:43" ht="12.75" customHeight="1" x14ac:dyDescent="0.25">
      <c r="B96" s="13"/>
      <c r="C96" s="13"/>
      <c r="H96" s="61"/>
      <c r="I96" s="61"/>
      <c r="J96" s="61"/>
      <c r="K96" s="222"/>
      <c r="L96" s="222"/>
      <c r="M96" s="61"/>
      <c r="V96" s="65"/>
      <c r="W96" s="65"/>
      <c r="X96" s="398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443"/>
    </row>
    <row r="97" spans="2:39" ht="12.75" customHeight="1" x14ac:dyDescent="0.25">
      <c r="B97" s="13"/>
      <c r="C97" s="13"/>
      <c r="H97" s="61"/>
      <c r="I97" s="61"/>
      <c r="J97" s="61"/>
      <c r="K97" s="222"/>
      <c r="L97" s="222"/>
      <c r="M97" s="61"/>
      <c r="V97" s="65"/>
      <c r="W97" s="65"/>
      <c r="X97" s="416"/>
      <c r="Y97" s="416"/>
      <c r="Z97" s="416"/>
      <c r="AA97" s="416"/>
      <c r="AB97" s="416"/>
      <c r="AC97" s="416"/>
      <c r="AD97" s="416"/>
      <c r="AE97" s="416"/>
      <c r="AF97" s="182"/>
      <c r="AG97" s="182"/>
      <c r="AH97" s="182"/>
      <c r="AI97" s="182"/>
      <c r="AJ97" s="416"/>
      <c r="AK97" s="416"/>
      <c r="AL97" s="416"/>
      <c r="AM97" s="416"/>
    </row>
    <row r="98" spans="2:39" ht="12.75" customHeight="1" x14ac:dyDescent="0.25">
      <c r="B98" s="13"/>
      <c r="C98" s="13"/>
      <c r="H98" s="61"/>
      <c r="I98" s="61"/>
      <c r="J98" s="61"/>
      <c r="K98" s="222"/>
      <c r="L98" s="222"/>
      <c r="M98" s="61"/>
      <c r="V98" s="65"/>
      <c r="W98" s="65"/>
      <c r="X98" s="416"/>
      <c r="Y98" s="416"/>
      <c r="Z98" s="416"/>
      <c r="AA98" s="416"/>
      <c r="AB98" s="416"/>
      <c r="AC98" s="416"/>
      <c r="AD98" s="416"/>
      <c r="AE98" s="416"/>
      <c r="AF98" s="182"/>
      <c r="AG98" s="182"/>
      <c r="AH98" s="182"/>
      <c r="AI98" s="182"/>
      <c r="AJ98" s="416"/>
      <c r="AK98" s="416"/>
      <c r="AL98" s="416"/>
      <c r="AM98" s="416"/>
    </row>
    <row r="99" spans="2:39" ht="12.75" customHeight="1" x14ac:dyDescent="0.25">
      <c r="B99" s="13"/>
      <c r="C99" s="13"/>
      <c r="H99" s="61"/>
      <c r="I99" s="61"/>
      <c r="J99" s="61"/>
      <c r="K99" s="222"/>
      <c r="L99" s="222"/>
      <c r="M99" s="61"/>
      <c r="V99" s="65"/>
      <c r="W99" s="65"/>
      <c r="X99" s="416"/>
      <c r="Y99" s="416"/>
      <c r="Z99" s="416"/>
      <c r="AA99" s="416"/>
      <c r="AB99" s="416"/>
      <c r="AC99" s="416"/>
      <c r="AD99" s="416"/>
      <c r="AE99" s="416"/>
      <c r="AF99" s="182"/>
      <c r="AG99" s="182"/>
      <c r="AH99" s="182"/>
      <c r="AI99" s="182"/>
      <c r="AJ99" s="416"/>
      <c r="AK99" s="416"/>
      <c r="AL99" s="416"/>
      <c r="AM99" s="416"/>
    </row>
    <row r="100" spans="2:39" ht="12.75" customHeight="1" x14ac:dyDescent="0.2">
      <c r="V100" s="66"/>
      <c r="W100" s="66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</row>
    <row r="101" spans="2:39" ht="12.75" customHeight="1" x14ac:dyDescent="0.25">
      <c r="V101" s="417"/>
      <c r="W101" s="417"/>
      <c r="X101" s="68"/>
      <c r="Y101" s="69"/>
      <c r="Z101" s="68"/>
      <c r="AA101" s="69"/>
      <c r="AB101" s="68"/>
      <c r="AC101" s="68"/>
      <c r="AD101" s="68"/>
      <c r="AE101" s="69"/>
      <c r="AF101" s="69"/>
      <c r="AG101" s="69"/>
      <c r="AH101" s="69"/>
      <c r="AI101" s="69"/>
      <c r="AJ101" s="68"/>
      <c r="AK101" s="69"/>
      <c r="AL101" s="68"/>
      <c r="AM101" s="69"/>
    </row>
    <row r="102" spans="2:39" ht="12.75" customHeight="1" x14ac:dyDescent="0.25">
      <c r="V102" s="417"/>
      <c r="W102" s="417"/>
      <c r="X102" s="68"/>
      <c r="Y102" s="69"/>
      <c r="Z102" s="68"/>
      <c r="AA102" s="69"/>
      <c r="AB102" s="68"/>
      <c r="AC102" s="68"/>
      <c r="AD102" s="68"/>
      <c r="AE102" s="69"/>
      <c r="AF102" s="69"/>
      <c r="AG102" s="69"/>
      <c r="AH102" s="69"/>
      <c r="AI102" s="69"/>
      <c r="AJ102" s="68"/>
      <c r="AK102" s="69"/>
      <c r="AL102" s="68"/>
      <c r="AM102" s="69"/>
    </row>
    <row r="103" spans="2:39" ht="12.75" customHeight="1" x14ac:dyDescent="0.25">
      <c r="V103" s="417"/>
      <c r="W103" s="417"/>
      <c r="X103" s="68"/>
      <c r="Y103" s="69"/>
      <c r="Z103" s="68"/>
      <c r="AA103" s="69"/>
      <c r="AB103" s="68"/>
      <c r="AC103" s="68"/>
      <c r="AD103" s="68"/>
      <c r="AE103" s="69"/>
      <c r="AF103" s="69"/>
      <c r="AG103" s="69"/>
      <c r="AH103" s="69"/>
      <c r="AI103" s="69"/>
      <c r="AJ103" s="68"/>
      <c r="AK103" s="69"/>
      <c r="AL103" s="68"/>
      <c r="AM103" s="69"/>
    </row>
    <row r="104" spans="2:39" ht="12.75" customHeight="1" x14ac:dyDescent="0.25">
      <c r="V104" s="417"/>
      <c r="W104" s="417"/>
      <c r="X104" s="68"/>
      <c r="Y104" s="69"/>
      <c r="Z104" s="68"/>
      <c r="AA104" s="69"/>
      <c r="AB104" s="68"/>
      <c r="AC104" s="68"/>
      <c r="AD104" s="68"/>
      <c r="AE104" s="69"/>
      <c r="AF104" s="69"/>
      <c r="AG104" s="69"/>
      <c r="AH104" s="69"/>
      <c r="AI104" s="69"/>
      <c r="AJ104" s="68"/>
      <c r="AK104" s="69"/>
      <c r="AL104" s="68"/>
      <c r="AM104" s="69"/>
    </row>
  </sheetData>
  <sheetProtection password="88B8" sheet="1" selectLockedCells="1"/>
  <mergeCells count="74">
    <mergeCell ref="C2:J2"/>
    <mergeCell ref="C3:J3"/>
    <mergeCell ref="C5:X5"/>
    <mergeCell ref="F10:G10"/>
    <mergeCell ref="C11:E11"/>
    <mergeCell ref="F11:G11"/>
    <mergeCell ref="AE6:AF6"/>
    <mergeCell ref="BA6:BH7"/>
    <mergeCell ref="D7:G7"/>
    <mergeCell ref="D8:G8"/>
    <mergeCell ref="BA8:BB10"/>
    <mergeCell ref="BC8:BD10"/>
    <mergeCell ref="BE8:BF10"/>
    <mergeCell ref="BG8:BH10"/>
    <mergeCell ref="D9:G9"/>
    <mergeCell ref="C10:E10"/>
    <mergeCell ref="AY12:AZ12"/>
    <mergeCell ref="AY13:AZ13"/>
    <mergeCell ref="AY14:AZ14"/>
    <mergeCell ref="AY15:AZ15"/>
    <mergeCell ref="B16:K16"/>
    <mergeCell ref="C12:E12"/>
    <mergeCell ref="F12:G12"/>
    <mergeCell ref="C17:J17"/>
    <mergeCell ref="C18:J18"/>
    <mergeCell ref="C19:J19"/>
    <mergeCell ref="C25:J25"/>
    <mergeCell ref="C27:J27"/>
    <mergeCell ref="C32:J32"/>
    <mergeCell ref="C20:J20"/>
    <mergeCell ref="C21:J21"/>
    <mergeCell ref="C22:J22"/>
    <mergeCell ref="C23:J23"/>
    <mergeCell ref="C29:J29"/>
    <mergeCell ref="C24:J24"/>
    <mergeCell ref="C30:J30"/>
    <mergeCell ref="C31:J31"/>
    <mergeCell ref="C26:J26"/>
    <mergeCell ref="C28:J28"/>
    <mergeCell ref="C34:J34"/>
    <mergeCell ref="C33:J33"/>
    <mergeCell ref="C39:E39"/>
    <mergeCell ref="AN72:AO74"/>
    <mergeCell ref="C51:J51"/>
    <mergeCell ref="C52:J52"/>
    <mergeCell ref="AH72:AI74"/>
    <mergeCell ref="AJ72:AK74"/>
    <mergeCell ref="C49:J49"/>
    <mergeCell ref="C50:J50"/>
    <mergeCell ref="AG39:AG42"/>
    <mergeCell ref="C35:J35"/>
    <mergeCell ref="AH39:AH42"/>
    <mergeCell ref="AI39:AI42"/>
    <mergeCell ref="AP72:AQ74"/>
    <mergeCell ref="B47:K47"/>
    <mergeCell ref="C48:J48"/>
    <mergeCell ref="AR72:AS74"/>
    <mergeCell ref="AT72:AU74"/>
    <mergeCell ref="AH71:AU71"/>
    <mergeCell ref="AL72:AM74"/>
    <mergeCell ref="V104:W104"/>
    <mergeCell ref="AF76:AG76"/>
    <mergeCell ref="AF77:AG77"/>
    <mergeCell ref="AF78:AG78"/>
    <mergeCell ref="AF79:AG79"/>
    <mergeCell ref="X96:AM96"/>
    <mergeCell ref="Z97:AA99"/>
    <mergeCell ref="AB97:AE99"/>
    <mergeCell ref="AJ97:AK99"/>
    <mergeCell ref="AL97:AM99"/>
    <mergeCell ref="X97:Y99"/>
    <mergeCell ref="V101:W101"/>
    <mergeCell ref="V102:W102"/>
    <mergeCell ref="V103:W103"/>
  </mergeCells>
  <conditionalFormatting sqref="T70:T91">
    <cfRule type="cellIs" dxfId="4" priority="5" stopIfTrue="1" operator="equal">
      <formula>0</formula>
    </cfRule>
  </conditionalFormatting>
  <conditionalFormatting sqref="D41:D43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44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SOLO SE ADMITEN LAS RESPUESTAS NUMÉRICAS: 0, 1, 2 y 3." sqref="R50">
      <formula1>#REF!</formula1>
    </dataValidation>
    <dataValidation type="list" allowBlank="1" showInputMessage="1" showErrorMessage="1" errorTitle="ERROR" error="SOLO SE ADMITEN LAS RESPUESTAS NUMÉRICAS: 0, 1 y 2." sqref="N50:Q50">
      <formula1>#REF!</formula1>
    </dataValidation>
    <dataValidation type="list" allowBlank="1" showInputMessage="1" showErrorMessage="1" errorTitle="ERROR" error="SOLO SE ADMITEN LAS ALTERNATIVAS: A, B, C y D." sqref="F70:I91">
      <formula1>$H$8:$H$11</formula1>
    </dataValidation>
    <dataValidation type="list" allowBlank="1" showInputMessage="1" showErrorMessage="1" errorTitle="Error" error="DIGITAR &quot;p o P&quot; SI ALUMNO SE ENCUENTRA PRESENTE O BIEN &quot;a o A&quot;  SI ESTÁ AUSENTE." sqref="E70:E91 E53:E55">
      <formula1>$AU$14:$AU$15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7" orientation="landscape" r:id="rId1"/>
  <headerFooter>
    <oddHeader>&amp;C&amp;G</oddHeader>
  </headerFooter>
  <rowBreaks count="1" manualBreakCount="1">
    <brk id="71" max="60" man="1"/>
  </rowBreaks>
  <colBreaks count="1" manualBreakCount="1">
    <brk id="29" max="70" man="1"/>
  </colBreaks>
  <ignoredErrors>
    <ignoredError sqref="BC12:BC15 BE12:BE15 BG12:BG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3º básico A</vt:lpstr>
      <vt:lpstr>3º básico B</vt:lpstr>
      <vt:lpstr>3º básico C</vt:lpstr>
      <vt:lpstr>INFORME GLOBAL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2015-03-26T11:49:08Z</cp:lastPrinted>
  <dcterms:created xsi:type="dcterms:W3CDTF">2012-03-12T00:55:10Z</dcterms:created>
  <dcterms:modified xsi:type="dcterms:W3CDTF">2016-03-17T14:27:35Z</dcterms:modified>
</cp:coreProperties>
</file>